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ZVRŠENJE\IZVRŠENJE 2025\"/>
    </mc:Choice>
  </mc:AlternateContent>
  <bookViews>
    <workbookView xWindow="0" yWindow="0" windowWidth="23040" windowHeight="8616"/>
  </bookViews>
  <sheets>
    <sheet name="SAŽETAK" sheetId="1" r:id="rId1"/>
    <sheet name=" Račun prihoda i rashoda" sheetId="3" r:id="rId2"/>
    <sheet name="Rashodi i prihodi prema izvoru" sheetId="8" r:id="rId3"/>
    <sheet name="Sheet1" sheetId="12" r:id="rId4"/>
    <sheet name="Rashodi prema funkcijskoj k " sheetId="11" r:id="rId5"/>
    <sheet name="Račun financiranja " sheetId="9" r:id="rId6"/>
    <sheet name="Račun fin prema izvorima f" sheetId="10" r:id="rId7"/>
    <sheet name="Programska klasifikacija" sheetId="7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7" l="1"/>
  <c r="H75" i="7"/>
  <c r="H74" i="7"/>
  <c r="H72" i="7"/>
  <c r="D32" i="8"/>
  <c r="F46" i="7"/>
  <c r="K119" i="3" l="1"/>
  <c r="G83" i="7" l="1"/>
  <c r="G82" i="7" s="1"/>
  <c r="G81" i="7" s="1"/>
  <c r="G86" i="7"/>
  <c r="G72" i="7"/>
  <c r="G70" i="7"/>
  <c r="G52" i="7"/>
  <c r="F86" i="7"/>
  <c r="F72" i="7"/>
  <c r="F70" i="7"/>
  <c r="D57" i="8" l="1"/>
  <c r="D60" i="8"/>
  <c r="C57" i="8"/>
  <c r="D64" i="8"/>
  <c r="C64" i="8"/>
  <c r="D40" i="8"/>
  <c r="C34" i="8"/>
  <c r="D34" i="8"/>
  <c r="D11" i="8"/>
  <c r="I105" i="3" l="1"/>
  <c r="I103" i="3" s="1"/>
  <c r="I115" i="3"/>
  <c r="K89" i="3"/>
  <c r="I11" i="3"/>
  <c r="I39" i="3"/>
  <c r="H105" i="3" l="1"/>
  <c r="H103" i="3" s="1"/>
  <c r="H65" i="3"/>
  <c r="H12" i="3" l="1"/>
  <c r="G54" i="3"/>
  <c r="G90" i="3"/>
  <c r="G35" i="3"/>
  <c r="G39" i="3"/>
  <c r="G12" i="7" l="1"/>
  <c r="F83" i="7" l="1"/>
  <c r="F82" i="7" s="1"/>
  <c r="F81" i="7" s="1"/>
  <c r="F63" i="7"/>
  <c r="I57" i="3"/>
  <c r="I90" i="3"/>
  <c r="H54" i="3"/>
  <c r="I43" i="3"/>
  <c r="H35" i="3"/>
  <c r="H38" i="3"/>
  <c r="K88" i="3" l="1"/>
  <c r="K90" i="3"/>
  <c r="K57" i="3"/>
  <c r="K61" i="3"/>
  <c r="H98" i="3" l="1"/>
  <c r="C33" i="8"/>
  <c r="D67" i="8"/>
  <c r="D47" i="8"/>
  <c r="C47" i="8"/>
  <c r="D53" i="8"/>
  <c r="C53" i="8"/>
  <c r="C60" i="8"/>
  <c r="C58" i="8"/>
  <c r="D46" i="8" l="1"/>
  <c r="C46" i="8"/>
  <c r="C40" i="8"/>
  <c r="H44" i="7"/>
  <c r="J41" i="3" l="1"/>
  <c r="K41" i="3"/>
  <c r="E24" i="8"/>
  <c r="E23" i="8"/>
  <c r="E20" i="8"/>
  <c r="E18" i="8"/>
  <c r="E15" i="8"/>
  <c r="D19" i="8"/>
  <c r="C19" i="8"/>
  <c r="D17" i="8"/>
  <c r="C17" i="8"/>
  <c r="D22" i="8"/>
  <c r="D21" i="8" s="1"/>
  <c r="C22" i="8"/>
  <c r="C21" i="8" s="1"/>
  <c r="C11" i="8"/>
  <c r="E29" i="8" l="1"/>
  <c r="H13" i="3"/>
  <c r="H16" i="3"/>
  <c r="H29" i="3"/>
  <c r="H33" i="3"/>
  <c r="H43" i="3"/>
  <c r="H46" i="3"/>
  <c r="H45" i="3" s="1"/>
  <c r="H56" i="3"/>
  <c r="H106" i="3"/>
  <c r="H117" i="3"/>
  <c r="F16" i="7"/>
  <c r="E7" i="11"/>
  <c r="I35" i="3"/>
  <c r="I66" i="3"/>
  <c r="G66" i="3"/>
  <c r="I62" i="3"/>
  <c r="K62" i="3" l="1"/>
  <c r="I56" i="3"/>
  <c r="K66" i="3"/>
  <c r="H32" i="3"/>
  <c r="H11" i="3"/>
  <c r="H10" i="3" s="1"/>
  <c r="H55" i="3"/>
  <c r="D10" i="8"/>
  <c r="C10" i="8"/>
  <c r="D7" i="8"/>
  <c r="C7" i="8"/>
  <c r="K15" i="1" l="1"/>
  <c r="J15" i="1"/>
  <c r="K14" i="1"/>
  <c r="J14" i="1"/>
  <c r="K11" i="1" l="1"/>
  <c r="J11" i="1"/>
  <c r="I13" i="1" l="1"/>
  <c r="I10" i="1"/>
  <c r="H10" i="1"/>
  <c r="H13" i="1"/>
  <c r="G13" i="1"/>
  <c r="G10" i="1"/>
  <c r="I78" i="3"/>
  <c r="K78" i="3" s="1"/>
  <c r="G78" i="3"/>
  <c r="I71" i="3"/>
  <c r="G71" i="3"/>
  <c r="G57" i="3"/>
  <c r="J69" i="3"/>
  <c r="K71" i="3" l="1"/>
  <c r="I65" i="3"/>
  <c r="K13" i="1"/>
  <c r="H25" i="1"/>
  <c r="I16" i="1"/>
  <c r="I25" i="1" s="1"/>
  <c r="G16" i="1"/>
  <c r="G25" i="1" s="1"/>
  <c r="G63" i="7"/>
  <c r="G60" i="7"/>
  <c r="F60" i="7"/>
  <c r="F59" i="7" s="1"/>
  <c r="G41" i="7"/>
  <c r="G40" i="7" s="1"/>
  <c r="F41" i="7"/>
  <c r="G31" i="7"/>
  <c r="G30" i="7" s="1"/>
  <c r="F31" i="7"/>
  <c r="F30" i="7" s="1"/>
  <c r="G59" i="7" l="1"/>
  <c r="H85" i="7"/>
  <c r="F95" i="7"/>
  <c r="F94" i="7" s="1"/>
  <c r="F93" i="7" s="1"/>
  <c r="G95" i="7"/>
  <c r="F91" i="7"/>
  <c r="F90" i="7" s="1"/>
  <c r="G91" i="7"/>
  <c r="G90" i="7" s="1"/>
  <c r="G89" i="7" s="1"/>
  <c r="G77" i="7"/>
  <c r="G76" i="7" s="1"/>
  <c r="G75" i="7" s="1"/>
  <c r="F77" i="7"/>
  <c r="F76" i="7" s="1"/>
  <c r="F75" i="7" s="1"/>
  <c r="H80" i="7"/>
  <c r="F67" i="7"/>
  <c r="G67" i="7"/>
  <c r="G66" i="7" s="1"/>
  <c r="G65" i="7" s="1"/>
  <c r="F57" i="7"/>
  <c r="F56" i="7" s="1"/>
  <c r="G57" i="7"/>
  <c r="G56" i="7" s="1"/>
  <c r="F52" i="7"/>
  <c r="G48" i="7"/>
  <c r="F40" i="7"/>
  <c r="G39" i="7"/>
  <c r="G37" i="7"/>
  <c r="F37" i="7"/>
  <c r="F34" i="7"/>
  <c r="G34" i="7"/>
  <c r="F28" i="7"/>
  <c r="G28" i="7"/>
  <c r="G27" i="7" s="1"/>
  <c r="G26" i="7" s="1"/>
  <c r="F23" i="7"/>
  <c r="G23" i="7"/>
  <c r="F21" i="7"/>
  <c r="G21" i="7"/>
  <c r="F15" i="7"/>
  <c r="F14" i="7" s="1"/>
  <c r="G16" i="7"/>
  <c r="G15" i="7" s="1"/>
  <c r="H96" i="7"/>
  <c r="H13" i="7"/>
  <c r="H18" i="7"/>
  <c r="H22" i="7"/>
  <c r="H24" i="7"/>
  <c r="H29" i="7"/>
  <c r="H35" i="7"/>
  <c r="H36" i="7"/>
  <c r="H38" i="7"/>
  <c r="H42" i="7"/>
  <c r="H43" i="7"/>
  <c r="H49" i="7"/>
  <c r="H50" i="7"/>
  <c r="H51" i="7"/>
  <c r="H54" i="7"/>
  <c r="H55" i="7"/>
  <c r="H58" i="7"/>
  <c r="H62" i="7"/>
  <c r="H68" i="7"/>
  <c r="H69" i="7"/>
  <c r="H78" i="7"/>
  <c r="H79" i="7"/>
  <c r="H92" i="7"/>
  <c r="F12" i="7"/>
  <c r="G11" i="7"/>
  <c r="G10" i="7" s="1"/>
  <c r="E9" i="8"/>
  <c r="E11" i="8"/>
  <c r="E17" i="8"/>
  <c r="E19" i="8"/>
  <c r="E22" i="8"/>
  <c r="E30" i="8"/>
  <c r="E40" i="8"/>
  <c r="E47" i="8"/>
  <c r="E53" i="8"/>
  <c r="E58" i="8"/>
  <c r="E60" i="8"/>
  <c r="E68" i="8"/>
  <c r="E72" i="8"/>
  <c r="E74" i="8"/>
  <c r="K14" i="3"/>
  <c r="K15" i="3"/>
  <c r="K17" i="3"/>
  <c r="K18" i="3"/>
  <c r="K20" i="3"/>
  <c r="K21" i="3"/>
  <c r="K24" i="3"/>
  <c r="K25" i="3"/>
  <c r="K26" i="3"/>
  <c r="K28" i="3"/>
  <c r="K31" i="3"/>
  <c r="K34" i="3"/>
  <c r="K37" i="3"/>
  <c r="K42" i="3"/>
  <c r="K44" i="3"/>
  <c r="K48" i="3"/>
  <c r="K49" i="3"/>
  <c r="J14" i="3"/>
  <c r="J15" i="3"/>
  <c r="J17" i="3"/>
  <c r="J18" i="3"/>
  <c r="J20" i="3"/>
  <c r="J21" i="3"/>
  <c r="J24" i="3"/>
  <c r="J25" i="3"/>
  <c r="J26" i="3"/>
  <c r="J28" i="3"/>
  <c r="J31" i="3"/>
  <c r="J34" i="3"/>
  <c r="J37" i="3"/>
  <c r="J42" i="3"/>
  <c r="J44" i="3"/>
  <c r="J48" i="3"/>
  <c r="J49" i="3"/>
  <c r="D7" i="11"/>
  <c r="D6" i="11" s="1"/>
  <c r="E6" i="11"/>
  <c r="C7" i="11"/>
  <c r="C6" i="11" s="1"/>
  <c r="C71" i="8"/>
  <c r="D71" i="8"/>
  <c r="C39" i="8"/>
  <c r="D39" i="8"/>
  <c r="C28" i="8"/>
  <c r="D28" i="8"/>
  <c r="C16" i="8"/>
  <c r="D16" i="8"/>
  <c r="D6" i="8" s="1"/>
  <c r="C32" i="8" l="1"/>
  <c r="C6" i="8"/>
  <c r="E71" i="8"/>
  <c r="E39" i="8"/>
  <c r="E16" i="8"/>
  <c r="F6" i="11"/>
  <c r="F7" i="11"/>
  <c r="E57" i="8"/>
  <c r="E46" i="8"/>
  <c r="E21" i="8"/>
  <c r="E7" i="8"/>
  <c r="G94" i="7"/>
  <c r="H94" i="7" s="1"/>
  <c r="H60" i="7"/>
  <c r="H28" i="7"/>
  <c r="H37" i="7"/>
  <c r="E67" i="8"/>
  <c r="E28" i="8"/>
  <c r="E10" i="8"/>
  <c r="H52" i="7"/>
  <c r="H83" i="7"/>
  <c r="H95" i="7"/>
  <c r="H12" i="7"/>
  <c r="H70" i="7"/>
  <c r="H34" i="7"/>
  <c r="H91" i="7"/>
  <c r="H90" i="7"/>
  <c r="F89" i="7"/>
  <c r="H89" i="7" s="1"/>
  <c r="H76" i="7"/>
  <c r="H77" i="7"/>
  <c r="F66" i="7"/>
  <c r="F65" i="7" s="1"/>
  <c r="H67" i="7"/>
  <c r="H59" i="7"/>
  <c r="H57" i="7"/>
  <c r="H56" i="7"/>
  <c r="G47" i="7"/>
  <c r="G46" i="7" s="1"/>
  <c r="F47" i="7"/>
  <c r="H48" i="7"/>
  <c r="H41" i="7"/>
  <c r="H40" i="7"/>
  <c r="F39" i="7"/>
  <c r="G33" i="7"/>
  <c r="F33" i="7"/>
  <c r="F27" i="7"/>
  <c r="H23" i="7"/>
  <c r="F20" i="7"/>
  <c r="F19" i="7" s="1"/>
  <c r="G20" i="7"/>
  <c r="G19" i="7" s="1"/>
  <c r="H21" i="7"/>
  <c r="H16" i="7"/>
  <c r="G14" i="7"/>
  <c r="H14" i="7" s="1"/>
  <c r="H15" i="7"/>
  <c r="F11" i="7"/>
  <c r="H39" i="7" l="1"/>
  <c r="G9" i="7"/>
  <c r="F25" i="7"/>
  <c r="G93" i="7"/>
  <c r="G25" i="7" s="1"/>
  <c r="H66" i="7"/>
  <c r="E6" i="8"/>
  <c r="H81" i="7"/>
  <c r="H82" i="7"/>
  <c r="H65" i="7"/>
  <c r="H47" i="7"/>
  <c r="H33" i="7"/>
  <c r="H27" i="7"/>
  <c r="H26" i="7"/>
  <c r="H19" i="7"/>
  <c r="H20" i="7"/>
  <c r="F10" i="7"/>
  <c r="F9" i="7" s="1"/>
  <c r="H11" i="7"/>
  <c r="H93" i="7" l="1"/>
  <c r="G99" i="7"/>
  <c r="H46" i="7"/>
  <c r="H9" i="7"/>
  <c r="H10" i="7"/>
  <c r="H25" i="7" l="1"/>
  <c r="F99" i="7"/>
  <c r="G19" i="3" l="1"/>
  <c r="I16" i="3"/>
  <c r="G16" i="3"/>
  <c r="I13" i="3"/>
  <c r="G13" i="3"/>
  <c r="I117" i="3"/>
  <c r="G117" i="3"/>
  <c r="G115" i="3"/>
  <c r="I108" i="3"/>
  <c r="G108" i="3"/>
  <c r="K110" i="3"/>
  <c r="K111" i="3"/>
  <c r="K112" i="3"/>
  <c r="K113" i="3"/>
  <c r="K114" i="3"/>
  <c r="K115" i="3"/>
  <c r="J110" i="3"/>
  <c r="J111" i="3"/>
  <c r="J112" i="3"/>
  <c r="J113" i="3"/>
  <c r="J114" i="3"/>
  <c r="K107" i="3"/>
  <c r="K109" i="3"/>
  <c r="K118" i="3"/>
  <c r="J107" i="3"/>
  <c r="J109" i="3"/>
  <c r="J118" i="3"/>
  <c r="I106" i="3"/>
  <c r="G106" i="3"/>
  <c r="I99" i="3"/>
  <c r="K99" i="3" s="1"/>
  <c r="G98" i="3"/>
  <c r="J102" i="3"/>
  <c r="K102" i="3"/>
  <c r="K100" i="3"/>
  <c r="K101" i="3"/>
  <c r="J100" i="3"/>
  <c r="J101" i="3"/>
  <c r="J96" i="3"/>
  <c r="K96" i="3"/>
  <c r="J95" i="3"/>
  <c r="K95" i="3"/>
  <c r="J94" i="3"/>
  <c r="K94" i="3"/>
  <c r="J93" i="3"/>
  <c r="K93" i="3"/>
  <c r="K91" i="3"/>
  <c r="K92" i="3"/>
  <c r="K97" i="3"/>
  <c r="J91" i="3"/>
  <c r="J92" i="3"/>
  <c r="J97" i="3"/>
  <c r="J88" i="3"/>
  <c r="J87" i="3"/>
  <c r="K87" i="3"/>
  <c r="J86" i="3"/>
  <c r="K86" i="3"/>
  <c r="J85" i="3"/>
  <c r="K85" i="3"/>
  <c r="J84" i="3"/>
  <c r="K84" i="3"/>
  <c r="J83" i="3"/>
  <c r="K83" i="3"/>
  <c r="K79" i="3"/>
  <c r="K80" i="3"/>
  <c r="K81" i="3"/>
  <c r="K82" i="3"/>
  <c r="J79" i="3"/>
  <c r="J80" i="3"/>
  <c r="J81" i="3"/>
  <c r="J82" i="3"/>
  <c r="J77" i="3"/>
  <c r="K77" i="3"/>
  <c r="J76" i="3"/>
  <c r="K76" i="3"/>
  <c r="J75" i="3"/>
  <c r="K75" i="3"/>
  <c r="J74" i="3"/>
  <c r="K74" i="3"/>
  <c r="J73" i="3"/>
  <c r="K73" i="3"/>
  <c r="K72" i="3"/>
  <c r="J72" i="3"/>
  <c r="G62" i="3"/>
  <c r="G56" i="3" s="1"/>
  <c r="K63" i="3"/>
  <c r="J63" i="3"/>
  <c r="J61" i="3"/>
  <c r="K60" i="3"/>
  <c r="J60" i="3"/>
  <c r="K58" i="3"/>
  <c r="K59" i="3"/>
  <c r="K64" i="3"/>
  <c r="K67" i="3"/>
  <c r="K70" i="3"/>
  <c r="J58" i="3"/>
  <c r="J59" i="3"/>
  <c r="J64" i="3"/>
  <c r="J67" i="3"/>
  <c r="J70" i="3"/>
  <c r="J119" i="3"/>
  <c r="G46" i="3"/>
  <c r="G45" i="3" s="1"/>
  <c r="G43" i="3"/>
  <c r="I38" i="3"/>
  <c r="G38" i="3"/>
  <c r="I33" i="3"/>
  <c r="G33" i="3"/>
  <c r="G29" i="3"/>
  <c r="I23" i="3"/>
  <c r="I22" i="3" s="1"/>
  <c r="G23" i="3"/>
  <c r="G22" i="3" s="1"/>
  <c r="K108" i="3" l="1"/>
  <c r="K106" i="3"/>
  <c r="I12" i="3"/>
  <c r="J115" i="3"/>
  <c r="G12" i="3"/>
  <c r="G11" i="3" s="1"/>
  <c r="G105" i="3"/>
  <c r="K65" i="3"/>
  <c r="G65" i="3"/>
  <c r="G55" i="3" s="1"/>
  <c r="I46" i="3"/>
  <c r="I45" i="3" s="1"/>
  <c r="J47" i="3"/>
  <c r="K47" i="3"/>
  <c r="J23" i="3"/>
  <c r="K23" i="3"/>
  <c r="G32" i="3"/>
  <c r="K16" i="3"/>
  <c r="J16" i="3"/>
  <c r="J13" i="3"/>
  <c r="K13" i="3"/>
  <c r="J39" i="3"/>
  <c r="K39" i="3"/>
  <c r="K33" i="3"/>
  <c r="J33" i="3"/>
  <c r="J35" i="3"/>
  <c r="K35" i="3"/>
  <c r="I98" i="3"/>
  <c r="I55" i="3" s="1"/>
  <c r="J27" i="3"/>
  <c r="K27" i="3"/>
  <c r="K43" i="3"/>
  <c r="J43" i="3"/>
  <c r="J30" i="3"/>
  <c r="K30" i="3"/>
  <c r="J19" i="3"/>
  <c r="K19" i="3"/>
  <c r="J108" i="3"/>
  <c r="J106" i="3"/>
  <c r="J99" i="3"/>
  <c r="J62" i="3"/>
  <c r="J90" i="3"/>
  <c r="J78" i="3"/>
  <c r="J71" i="3"/>
  <c r="J66" i="3"/>
  <c r="I32" i="3"/>
  <c r="I29" i="3"/>
  <c r="I54" i="3" l="1"/>
  <c r="K105" i="3"/>
  <c r="J98" i="3"/>
  <c r="K98" i="3"/>
  <c r="G10" i="3"/>
  <c r="J105" i="3"/>
  <c r="J65" i="3"/>
  <c r="J22" i="3"/>
  <c r="K22" i="3"/>
  <c r="J29" i="3"/>
  <c r="K29" i="3"/>
  <c r="J38" i="3"/>
  <c r="K38" i="3"/>
  <c r="K45" i="3"/>
  <c r="J45" i="3"/>
  <c r="K12" i="3"/>
  <c r="J12" i="3"/>
  <c r="J46" i="3"/>
  <c r="K46" i="3"/>
  <c r="J32" i="3"/>
  <c r="K32" i="3"/>
  <c r="K103" i="3" l="1"/>
  <c r="J11" i="3"/>
  <c r="K11" i="3"/>
  <c r="I10" i="3"/>
  <c r="K10" i="3" l="1"/>
  <c r="J10" i="3"/>
  <c r="J57" i="3"/>
  <c r="K56" i="3"/>
  <c r="K55" i="3" l="1"/>
  <c r="J56" i="3"/>
  <c r="J55" i="3" l="1"/>
  <c r="K54" i="3" l="1"/>
  <c r="D33" i="8"/>
  <c r="E34" i="8"/>
  <c r="E33" i="8" l="1"/>
  <c r="D73" i="8"/>
  <c r="E73" i="8" s="1"/>
  <c r="E32" i="8" l="1"/>
  <c r="G103" i="3" l="1"/>
  <c r="J103" i="3" s="1"/>
  <c r="J54" i="3" l="1"/>
</calcChain>
</file>

<file path=xl/sharedStrings.xml><?xml version="1.0" encoding="utf-8"?>
<sst xmlns="http://schemas.openxmlformats.org/spreadsheetml/2006/main" count="417" uniqueCount="272">
  <si>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</si>
  <si>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</si>
  <si>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</si>
  <si>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</si>
  <si>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</si>
  <si>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</si>
  <si>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</si>
  <si>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</si>
  <si>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</si>
  <si>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</si>
  <si>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</si>
  <si>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</si>
  <si>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</si>
  <si>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</si>
  <si>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</si>
  <si>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</si>
  <si>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</si>
  <si>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</si>
  <si>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</si>
  <si>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</si>
  <si>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</si>
  <si>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</si>
  <si>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</si>
  <si>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</si>
  <si>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</si>
  <si>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</si>
  <si>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</si>
  <si>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</si>
  <si>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</si>
  <si>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</si>
  <si>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</si>
  <si>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</si>
  <si>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</si>
  <si>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</si>
  <si>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</si>
  <si>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</si>
  <si>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</si>
  <si>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</si>
  <si>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</si>
  <si>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</si>
  <si>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</si>
  <si>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</si>
  <si>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</si>
  <si>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</si>
  <si>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</si>
  <si>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</si>
  <si>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</si>
  <si>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</si>
  <si>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5=4/3*100</t>
  </si>
  <si>
    <t>TEKUĆI PLAN 2023.*</t>
  </si>
  <si>
    <t>INDEKS**</t>
  </si>
  <si>
    <t>TEKUĆI PLAN 2023.**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</si>
  <si>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</si>
  <si>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</si>
  <si>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</si>
  <si>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</si>
  <si>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</si>
  <si>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</si>
  <si>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</si>
  <si>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</si>
  <si>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</si>
  <si>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</si>
  <si>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</si>
  <si>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</si>
  <si>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</si>
  <si>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</si>
  <si>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</si>
  <si>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</si>
  <si>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 xml:space="preserve">BROJČANA OZNAKA PRORAČUNSKOG KORISNIKA </t>
  </si>
  <si>
    <t xml:space="preserve">OSTVARENJE/IZVRŠENJE 
1.-12.2023. </t>
  </si>
  <si>
    <t xml:space="preserve">OSTVARENJE/IZVRŠENJE 
1.-12.2022. </t>
  </si>
  <si>
    <t>Tekuće pomoći od izvanproračunskih korisnika</t>
  </si>
  <si>
    <t>Kapitalne pomći od izvanproračunskih korisnika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</si>
  <si>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</si>
  <si>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</si>
  <si>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</si>
  <si>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</si>
  <si>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</si>
  <si>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</si>
  <si>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</si>
  <si>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</si>
  <si>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Naknada za korištenje nefinancijske imovine</t>
  </si>
  <si>
    <t>Prihodi od upravnih i administrativnih pristojbi, pristojbi po posebnim propisima i naknada</t>
  </si>
  <si>
    <t>Prihodi po posebnim propisima</t>
  </si>
  <si>
    <t>Ostali nepomenuti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</si>
  <si>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</si>
  <si>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</si>
  <si>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</si>
  <si>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od nadležnog proračuna za financiranje rashoda poslovanja</t>
  </si>
  <si>
    <t>Prihodi od HZZO-a na temelju ugovornih obveza</t>
  </si>
  <si>
    <t>Kazne, upravne mjere i ostali prihodi</t>
  </si>
  <si>
    <t>Ostali prihodi</t>
  </si>
  <si>
    <t>Tekuće pomoći temeljem prijenosa EU sredstava</t>
  </si>
  <si>
    <t>Kapitalne pomoći temeljem prijenosa EU sredstava</t>
  </si>
  <si>
    <t>Plaće za prekovremeni rad</t>
  </si>
  <si>
    <t>Plaće za posebne uvjete rada</t>
  </si>
  <si>
    <t>Ostali rashodi za zaposlene</t>
  </si>
  <si>
    <t>Doprinosi na plaće</t>
  </si>
  <si>
    <t>Doprinosi za obavezno zdravstveno osiguranje</t>
  </si>
  <si>
    <t>Doprinosi za obavezno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</si>
  <si>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</si>
  <si>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</si>
  <si>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</si>
  <si>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</si>
  <si>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</si>
  <si>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</si>
  <si>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</si>
  <si>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</si>
  <si>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</si>
  <si>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</si>
  <si>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</si>
  <si>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</si>
  <si>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</si>
  <si>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</si>
  <si>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</si>
  <si>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</si>
  <si>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</si>
  <si>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</si>
  <si>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</si>
  <si>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</si>
  <si>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</si>
  <si>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</si>
  <si>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</si>
  <si>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</si>
  <si>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</si>
  <si>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</si>
  <si>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</si>
  <si>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</si>
  <si>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</si>
  <si>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</si>
  <si>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</si>
  <si>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</si>
  <si>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</si>
  <si>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</si>
  <si>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</si>
  <si>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</si>
  <si>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</si>
  <si>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</si>
  <si>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</si>
  <si>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</si>
  <si>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</si>
  <si>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</si>
  <si>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</si>
  <si>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</si>
  <si>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</si>
  <si>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</si>
  <si>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Dodatna uslaganja na prijevoznim sredstvima</t>
  </si>
  <si>
    <t>Pomoći od izvanproračunskih korisnika</t>
  </si>
  <si>
    <t>Pomoći proračunskim korisnicima iz proračuna koji im nije nadležan</t>
  </si>
  <si>
    <t>Pomoći temeljem prijenosa EU sredstava</t>
  </si>
  <si>
    <t>Prihodi od prodaje prijevoznih sredstava</t>
  </si>
  <si>
    <t>4 Prihodi za posebne namjene</t>
  </si>
  <si>
    <t>5 Pomoći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</si>
  <si>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</si>
  <si>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</si>
  <si>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</si>
  <si>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</si>
  <si>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>Razlika višak/manjak</t>
  </si>
  <si>
    <t>07 Zdravstvo</t>
  </si>
  <si>
    <t>072 Službe za vanjske pacijente</t>
  </si>
  <si>
    <t>Izvor financiranja 44</t>
  </si>
  <si>
    <t>Izvor financiranja 11</t>
  </si>
  <si>
    <t>Izvor financiranja 43</t>
  </si>
  <si>
    <t>Izvor financiranja 32</t>
  </si>
  <si>
    <t>Izvor financiranja 58</t>
  </si>
  <si>
    <t>Izvor financiranja 62</t>
  </si>
  <si>
    <t>Održavanje zdravstvenih ustanova</t>
  </si>
  <si>
    <t>Decentralizirana sredstva</t>
  </si>
  <si>
    <t>Opremanje zdravstvenih ustanova</t>
  </si>
  <si>
    <t>Informatizacija zdravstvenih ustanova</t>
  </si>
  <si>
    <t>Program ustanova u zdravstvu iznad standarda</t>
  </si>
  <si>
    <t>Sufinanciranje hitne medicinske pomoći u turističkoj sezoni</t>
  </si>
  <si>
    <t>Opći prihodi i primici</t>
  </si>
  <si>
    <t>Pružanje usluga temeljem ugovora s HZZO-om</t>
  </si>
  <si>
    <t>Prihodi za posebne namjene</t>
  </si>
  <si>
    <t>Vlastiti prihodi</t>
  </si>
  <si>
    <t>Ostale pomoći</t>
  </si>
  <si>
    <t>Donacije</t>
  </si>
  <si>
    <t>Usavršavanje zdravstvenih radnika i podizanje kvalitete zdravstvene zaštite</t>
  </si>
  <si>
    <t>Poticanje mjera za zdravstvene radnike</t>
  </si>
  <si>
    <t>Zakonski standard ustanova u zdravstvu</t>
  </si>
  <si>
    <t>PROGRAM 1209</t>
  </si>
  <si>
    <t>Aktivnost A120901</t>
  </si>
  <si>
    <t>PROGRAM 1212</t>
  </si>
  <si>
    <t>Aktivnost A121202</t>
  </si>
  <si>
    <t>Aktivnost A121212</t>
  </si>
  <si>
    <t>Aktivnost A121213</t>
  </si>
  <si>
    <t>Aktivnost A121214</t>
  </si>
  <si>
    <t>Aktivnost K120902</t>
  </si>
  <si>
    <t>Aktivnost K120904</t>
  </si>
  <si>
    <t>Izvor financiranja 52</t>
  </si>
  <si>
    <t xml:space="preserve">Rashodi </t>
  </si>
  <si>
    <t>Aktivnost A121207</t>
  </si>
  <si>
    <t>Helikopterska služba</t>
  </si>
  <si>
    <t>Opći prihodi I primici</t>
  </si>
  <si>
    <t>Aktivnost T121208</t>
  </si>
  <si>
    <t xml:space="preserve">Poboljšanje standarda zdravstvene ustanove </t>
  </si>
  <si>
    <t>Plaće</t>
  </si>
  <si>
    <t>Aktivnost T121209</t>
  </si>
  <si>
    <t>Sufinanciranje pripravnosti</t>
  </si>
  <si>
    <t>ZAVOD ZA HITNU MEDICINU DNŽ</t>
  </si>
  <si>
    <t xml:space="preserve">Manjak </t>
  </si>
  <si>
    <t>I. OPĆI DIO ZHM DNŽ</t>
  </si>
  <si>
    <t>I. OPĆI DIO - ZHM DNŽ</t>
  </si>
  <si>
    <t>IZVJEŠTAJ PO PROGRAMSKOJ KLASIFIKACIJI ZHM DNŽ</t>
  </si>
  <si>
    <t>IZVJEŠTAJ O RASHODIMA PREMA FUNKCIJSKOJ KLASIFIKACIJI ZHM DNŽ</t>
  </si>
  <si>
    <t>Aktivnost  T121210</t>
  </si>
  <si>
    <t xml:space="preserve">MANJAK </t>
  </si>
  <si>
    <t>OSTVARENJE/IZVRŠENJE 
01-06-24</t>
  </si>
  <si>
    <t>TEKUĆI PLAN 2024.*</t>
  </si>
  <si>
    <t xml:space="preserve">OSTVARENJE/IZVRŠENJE 
1.-06.2024. </t>
  </si>
  <si>
    <t xml:space="preserve">OSTVARENJE/IZVRŠENJE 2023. </t>
  </si>
  <si>
    <t>Ostale naknade troškova zaposlenima</t>
  </si>
  <si>
    <t>kapitalne donacije</t>
  </si>
  <si>
    <t>67 Prihodi iz nadležnog proračuna I od HZZO-a temeljem ugovorenih obveza</t>
  </si>
  <si>
    <t>Izvor 43 Ostali prihodi za posebne namjene</t>
  </si>
  <si>
    <t xml:space="preserve"> Izvor 32 Vlastiti prihodi</t>
  </si>
  <si>
    <t>Izvor 44 Decentralizirana sredstva</t>
  </si>
  <si>
    <t xml:space="preserve">671 Prihodi iz nadležnog proračuna za financiranje redovne djelatnosti proračunskih korisnika </t>
  </si>
  <si>
    <t>Izvor 58 Ostale pomoći</t>
  </si>
  <si>
    <t>634 Pomoći izvanproračunskih korisnika</t>
  </si>
  <si>
    <t>636 Pomoći proračunskim korisnicima iz proračuna koji im nije nadležan</t>
  </si>
  <si>
    <t>Izvor 52 Ostale pomoći</t>
  </si>
  <si>
    <t>'Izvor 62 Donacije</t>
  </si>
  <si>
    <t>Izvor 11 Opći prihodi I primici</t>
  </si>
  <si>
    <t xml:space="preserve">31 Rashodi za zaposlene </t>
  </si>
  <si>
    <t>32 materijalni rashodi</t>
  </si>
  <si>
    <t>41 Rashodi za nabavu nefinancijske imovine</t>
  </si>
  <si>
    <t>42 Rashodi za nabavu proizvedene dug. Imovine</t>
  </si>
  <si>
    <t>Izvor 11 Opći prihodi i primici</t>
  </si>
  <si>
    <t>Izvor  32 Vlastiti prihodi</t>
  </si>
  <si>
    <t>32 Materijalni rashodi</t>
  </si>
  <si>
    <t>Izvor  43 Prihodi za posebne namjene</t>
  </si>
  <si>
    <t>31 Rashodi za zaposlene</t>
  </si>
  <si>
    <t>92 Manjak prihoda poslovanja</t>
  </si>
  <si>
    <t>41 rashodi za nabavu neproizvedene dugotrajne imovine</t>
  </si>
  <si>
    <t>Izvor 58 Pomoći</t>
  </si>
  <si>
    <t>34 financijski rashodi</t>
  </si>
  <si>
    <t>Nematerijalna imovina</t>
  </si>
  <si>
    <t>Pružanje usluga izvan ugovora s HZZO-om</t>
  </si>
  <si>
    <t>9 manjak za pokriće u budućem razdoblju</t>
  </si>
  <si>
    <t>OSTVARENJE/IZVRŠENJE 
1.-12.2024.</t>
  </si>
  <si>
    <t xml:space="preserve">OSTVARENJE/IZVRŠENJE 
1.-06.2025. </t>
  </si>
  <si>
    <t>lijekovi I potrepštine</t>
  </si>
  <si>
    <t>Kapitalne donacije od ostalih subjekata izvan općeg proračuna</t>
  </si>
  <si>
    <t>68 Ostali prihodi</t>
  </si>
  <si>
    <t>64 prihodi od imovine</t>
  </si>
  <si>
    <t>66 prihodi od prodaje proizvoda i usluga</t>
  </si>
  <si>
    <t>32Materijalni rashodi</t>
  </si>
  <si>
    <t>IZVRŠENJE 
01-06-25</t>
  </si>
  <si>
    <t>IZVJEŠTAJ O IZVRŠENJU FINANCIJSKOG PLANA PRORAČUNSKOG KORISNIKA JEDINICE LOKALNE I PODRUČNE (REGIONALNE) SAMOUPRAVE ZA 01-12-25.</t>
  </si>
  <si>
    <t>OSTVARENJE/IZVRŠENJE 
01-12-25</t>
  </si>
  <si>
    <t>1-12-2024.</t>
  </si>
  <si>
    <t xml:space="preserve">OSTVARENJE/IZVRŠENJE 
1.-12.2025. </t>
  </si>
  <si>
    <t>Prihodi od nadležnog proračuna za financiranje rashoda za nabavu nefinancijske imovine</t>
  </si>
  <si>
    <t>IZVRŠENJE 
1-12-24</t>
  </si>
  <si>
    <t>REBALANS 2025.</t>
  </si>
  <si>
    <t>Rebalans II  2025.</t>
  </si>
  <si>
    <t>OSTVARENJE/IZVRŠENJE 
1.-12-25</t>
  </si>
  <si>
    <t>REBALANS II. 2025.</t>
  </si>
  <si>
    <t>Izvor 59 Ostale pomoći</t>
  </si>
  <si>
    <t xml:space="preserve">IZVOR 5.9.1. </t>
  </si>
  <si>
    <t>638 Pomoći temeljem prijenosa EU sredstava</t>
  </si>
  <si>
    <t>65 Prihod o pristojbi</t>
  </si>
  <si>
    <t>4 Rashodi za nabavu nefinancijske imovine</t>
  </si>
  <si>
    <r>
      <rPr>
        <b/>
        <i/>
        <sz val="10"/>
        <rFont val="Arial"/>
        <family val="2"/>
      </rPr>
      <t>59 Pomoći/fondovi EU</t>
    </r>
    <r>
      <rPr>
        <i/>
        <sz val="10"/>
        <rFont val="Arial"/>
        <family val="2"/>
        <charset val="238"/>
      </rPr>
      <t xml:space="preserve"> </t>
    </r>
  </si>
  <si>
    <t>II REBALANS  2025.</t>
  </si>
  <si>
    <t xml:space="preserve"> IZVRŠENJE 
01-12-25</t>
  </si>
  <si>
    <t>Izvor financiranja 59</t>
  </si>
  <si>
    <t>Pomoći/ fondovi EU</t>
  </si>
  <si>
    <t>)</t>
  </si>
  <si>
    <t>Rashod za nabavu neproizvedene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</si>
</sst>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77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9" fillId="2" borderId="3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/>
    </xf>
    <xf numFmtId="0" fontId="9" fillId="2" borderId="6" xfId="0" applyFont="1" applyFill="1" applyBorder="1" applyAlignment="1">
      <alignment horizontal="left" vertical="center"/>
    </xf>
    <xf numFmtId="43" fontId="21" fillId="0" borderId="3" xfId="1" applyFont="1" applyBorder="1"/>
    <xf numFmtId="43" fontId="9" fillId="2" borderId="3" xfId="1" applyFont="1" applyFill="1" applyBorder="1" applyAlignment="1">
      <alignment horizontal="left" wrapText="1"/>
    </xf>
    <xf numFmtId="43" fontId="0" fillId="0" borderId="3" xfId="0" applyNumberFormat="1" applyBorder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43" fontId="3" fillId="2" borderId="4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0" fillId="0" borderId="3" xfId="1" applyFont="1" applyBorder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right"/>
    </xf>
    <xf numFmtId="43" fontId="6" fillId="2" borderId="4" xfId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3" fillId="2" borderId="1" xfId="0" applyNumberFormat="1" applyFont="1" applyFill="1" applyBorder="1" applyAlignment="1" applyProtection="1">
      <alignment horizontal="left" vertical="center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left" vertical="center" indent="1"/>
    </xf>
    <xf numFmtId="0" fontId="24" fillId="2" borderId="2" xfId="0" applyNumberFormat="1" applyFont="1" applyFill="1" applyBorder="1" applyAlignment="1" applyProtection="1">
      <alignment horizontal="left" vertical="center" wrapText="1" indent="1"/>
    </xf>
    <xf numFmtId="0" fontId="24" fillId="2" borderId="4" xfId="0" applyNumberFormat="1" applyFont="1" applyFill="1" applyBorder="1" applyAlignment="1" applyProtection="1">
      <alignment horizontal="left" vertical="center" wrapText="1" indent="1"/>
    </xf>
    <xf numFmtId="0" fontId="25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24" fillId="2" borderId="3" xfId="1" applyFont="1" applyFill="1" applyBorder="1" applyAlignment="1">
      <alignment horizontal="right"/>
    </xf>
    <xf numFmtId="43" fontId="27" fillId="0" borderId="3" xfId="0" applyNumberFormat="1" applyFont="1" applyBorder="1"/>
    <xf numFmtId="0" fontId="28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 wrapText="1" indent="1"/>
    </xf>
    <xf numFmtId="0" fontId="26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 wrapText="1"/>
    </xf>
    <xf numFmtId="43" fontId="27" fillId="0" borderId="3" xfId="1" applyFont="1" applyBorder="1"/>
    <xf numFmtId="43" fontId="29" fillId="2" borderId="3" xfId="1" applyFont="1" applyFill="1" applyBorder="1" applyAlignment="1">
      <alignment horizontal="right"/>
    </xf>
    <xf numFmtId="0" fontId="25" fillId="2" borderId="3" xfId="0" applyNumberFormat="1" applyFont="1" applyFill="1" applyBorder="1" applyAlignment="1" applyProtection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43" fontId="1" fillId="0" borderId="3" xfId="1" applyFont="1" applyBorder="1"/>
    <xf numFmtId="0" fontId="28" fillId="2" borderId="3" xfId="0" applyNumberFormat="1" applyFont="1" applyFill="1" applyBorder="1" applyAlignment="1" applyProtection="1">
      <alignment horizontal="left" vertical="center" wrapText="1" indent="1"/>
    </xf>
    <xf numFmtId="0" fontId="28" fillId="2" borderId="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30" fillId="2" borderId="3" xfId="1" applyFont="1" applyFill="1" applyBorder="1" applyAlignment="1">
      <alignment horizontal="right"/>
    </xf>
    <xf numFmtId="43" fontId="31" fillId="0" borderId="3" xfId="1" applyFont="1" applyBorder="1"/>
    <xf numFmtId="0" fontId="7" fillId="2" borderId="3" xfId="0" applyNumberFormat="1" applyFont="1" applyFill="1" applyBorder="1" applyAlignment="1" applyProtection="1">
      <alignment horizontal="left" vertical="center" wrapText="1"/>
    </xf>
    <xf numFmtId="43" fontId="5" fillId="2" borderId="3" xfId="1" applyFont="1" applyFill="1" applyBorder="1" applyAlignment="1">
      <alignment horizontal="right"/>
    </xf>
    <xf numFmtId="0" fontId="32" fillId="0" borderId="3" xfId="0" applyFont="1" applyBorder="1"/>
    <xf numFmtId="0" fontId="33" fillId="2" borderId="3" xfId="0" applyNumberFormat="1" applyFont="1" applyFill="1" applyBorder="1" applyAlignment="1" applyProtection="1">
      <alignment horizontal="left" vertical="center" wrapText="1"/>
    </xf>
    <xf numFmtId="43" fontId="18" fillId="2" borderId="3" xfId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3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5"/>
  <sheetViews>
    <sheetView tabSelected="1" topLeftCell="A7" workbookViewId="0">
      <selection activeCell="I11" sqref="I11"/>
    </sheetView>
  </sheetViews>
  <sheetFormatPr defaultRowHeight="14.4" x14ac:dyDescent="0.3"/>
  <cols>
    <col min="6" max="9" width="25.33203125" customWidth="1"/>
    <col min="10" max="11" width="15.6640625" customWidth="1"/>
  </cols>
  <sheetData>
    <row r="1" spans="2:11" ht="42" customHeight="1" x14ac:dyDescent="0.3">
      <c r="B1" s="147" t="s">
        <v>250</v>
      </c>
      <c r="C1" s="147"/>
      <c r="D1" s="147"/>
      <c r="E1" s="147"/>
      <c r="F1" s="147"/>
      <c r="G1" s="147"/>
      <c r="H1" s="147"/>
      <c r="I1" s="147"/>
      <c r="J1" s="147"/>
      <c r="K1" s="147"/>
    </row>
    <row r="2" spans="2:11" ht="18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3">
      <c r="B3" s="147" t="s">
        <v>202</v>
      </c>
      <c r="C3" s="147"/>
      <c r="D3" s="147"/>
      <c r="E3" s="147"/>
      <c r="F3" s="147"/>
      <c r="G3" s="147"/>
      <c r="H3" s="147"/>
      <c r="I3" s="147"/>
      <c r="J3" s="147"/>
      <c r="K3" s="147"/>
    </row>
    <row r="4" spans="2:11" ht="36" customHeight="1" x14ac:dyDescent="0.3">
      <c r="B4" s="133"/>
      <c r="C4" s="133"/>
      <c r="D4" s="133"/>
      <c r="E4" s="20"/>
      <c r="F4" s="20"/>
      <c r="G4" s="20"/>
      <c r="H4" s="20"/>
      <c r="I4" s="3"/>
      <c r="J4" s="3"/>
    </row>
    <row r="5" spans="2:11" ht="18" customHeight="1" x14ac:dyDescent="0.3">
      <c r="B5" s="147" t="s">
        <v>60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1" ht="18" customHeight="1" x14ac:dyDescent="0.3">
      <c r="B6" s="45"/>
      <c r="C6" s="47"/>
      <c r="D6" s="47"/>
      <c r="E6" s="47"/>
      <c r="F6" s="47"/>
      <c r="G6" s="47"/>
      <c r="H6" s="47"/>
      <c r="I6" s="47"/>
      <c r="J6" s="47"/>
    </row>
    <row r="7" spans="2:11" x14ac:dyDescent="0.3">
      <c r="B7" s="155" t="s">
        <v>61</v>
      </c>
      <c r="C7" s="155"/>
      <c r="D7" s="155"/>
      <c r="E7" s="155"/>
      <c r="F7" s="155"/>
      <c r="G7" s="4"/>
      <c r="H7" s="4"/>
      <c r="I7" s="4"/>
      <c r="J7" s="26"/>
    </row>
    <row r="8" spans="2:11" ht="26.4" x14ac:dyDescent="0.3">
      <c r="B8" s="137" t="s">
        <v>7</v>
      </c>
      <c r="C8" s="138"/>
      <c r="D8" s="138"/>
      <c r="E8" s="138"/>
      <c r="F8" s="139"/>
      <c r="G8" s="31" t="s">
        <v>252</v>
      </c>
      <c r="H8" s="1" t="s">
        <v>256</v>
      </c>
      <c r="I8" s="31" t="s">
        <v>251</v>
      </c>
      <c r="J8" s="1" t="s">
        <v>16</v>
      </c>
      <c r="K8" s="1" t="s">
        <v>50</v>
      </c>
    </row>
    <row r="9" spans="2:11" s="34" customFormat="1" ht="10.199999999999999" x14ac:dyDescent="0.2">
      <c r="B9" s="140">
        <v>1</v>
      </c>
      <c r="C9" s="140"/>
      <c r="D9" s="140"/>
      <c r="E9" s="140"/>
      <c r="F9" s="141"/>
      <c r="G9" s="33">
        <v>2</v>
      </c>
      <c r="H9" s="32">
        <v>4</v>
      </c>
      <c r="I9" s="32">
        <v>5</v>
      </c>
      <c r="J9" s="32" t="s">
        <v>18</v>
      </c>
      <c r="K9" s="32" t="s">
        <v>19</v>
      </c>
    </row>
    <row r="10" spans="2:11" x14ac:dyDescent="0.3">
      <c r="B10" s="153" t="s">
        <v>0</v>
      </c>
      <c r="C10" s="132"/>
      <c r="D10" s="132"/>
      <c r="E10" s="132"/>
      <c r="F10" s="154"/>
      <c r="G10" s="23">
        <f>SUM(G11)</f>
        <v>12042309</v>
      </c>
      <c r="H10" s="23">
        <f>SUM(H11)</f>
        <v>15983807.939999999</v>
      </c>
      <c r="I10" s="23">
        <f>SUM(I11)</f>
        <v>15342064.1</v>
      </c>
      <c r="J10" s="23"/>
      <c r="K10" s="23"/>
    </row>
    <row r="11" spans="2:11" x14ac:dyDescent="0.3">
      <c r="B11" s="142" t="s">
        <v>53</v>
      </c>
      <c r="C11" s="143"/>
      <c r="D11" s="143"/>
      <c r="E11" s="143"/>
      <c r="F11" s="151"/>
      <c r="G11" s="24">
        <v>12042309</v>
      </c>
      <c r="H11" s="24">
        <v>15983807.939999999</v>
      </c>
      <c r="I11" s="24">
        <v>15342064.1</v>
      </c>
      <c r="J11" s="24">
        <f>SUM(I11/G11*100)</f>
        <v>127.40134886092027</v>
      </c>
      <c r="K11" s="24">
        <f>SUM(I11/H11*100)</f>
        <v>95.985037843241244</v>
      </c>
    </row>
    <row r="12" spans="2:11" x14ac:dyDescent="0.3">
      <c r="B12" s="156" t="s">
        <v>58</v>
      </c>
      <c r="C12" s="151"/>
      <c r="D12" s="151"/>
      <c r="E12" s="151"/>
      <c r="F12" s="151"/>
      <c r="G12" s="24"/>
      <c r="H12" s="24"/>
      <c r="I12" s="24"/>
      <c r="J12" s="24"/>
      <c r="K12" s="24"/>
    </row>
    <row r="13" spans="2:11" x14ac:dyDescent="0.3">
      <c r="B13" s="27" t="s">
        <v>1</v>
      </c>
      <c r="C13" s="46"/>
      <c r="D13" s="46"/>
      <c r="E13" s="46"/>
      <c r="F13" s="46"/>
      <c r="G13" s="23">
        <f>SUM(G14:G15)</f>
        <v>12029339</v>
      </c>
      <c r="H13" s="23">
        <f>SUM(H14:H15)</f>
        <v>15242443.939999999</v>
      </c>
      <c r="I13" s="23">
        <f>SUM(I14:I15)</f>
        <v>15349962.1</v>
      </c>
      <c r="J13" s="23"/>
      <c r="K13" s="23">
        <f>SUM(I13/H13*100)</f>
        <v>100.70538661925366</v>
      </c>
    </row>
    <row r="14" spans="2:11" x14ac:dyDescent="0.3">
      <c r="B14" s="149" t="s">
        <v>54</v>
      </c>
      <c r="C14" s="143"/>
      <c r="D14" s="143"/>
      <c r="E14" s="143"/>
      <c r="F14" s="143"/>
      <c r="G14" s="24">
        <v>11002599</v>
      </c>
      <c r="H14" s="24">
        <v>14225916.77</v>
      </c>
      <c r="I14" s="24">
        <v>14330431.66</v>
      </c>
      <c r="J14" s="25">
        <f>SUM(I14/G14*100)</f>
        <v>130.24587790575663</v>
      </c>
      <c r="K14" s="25">
        <f>SUM(I14/H14*100)</f>
        <v>100.73467947050277</v>
      </c>
    </row>
    <row r="15" spans="2:11" x14ac:dyDescent="0.3">
      <c r="B15" s="150" t="s">
        <v>55</v>
      </c>
      <c r="C15" s="151"/>
      <c r="D15" s="151"/>
      <c r="E15" s="151"/>
      <c r="F15" s="151"/>
      <c r="G15" s="21">
        <v>1026740</v>
      </c>
      <c r="H15" s="21">
        <v>1016527.17</v>
      </c>
      <c r="I15" s="21">
        <v>1019530.44</v>
      </c>
      <c r="J15" s="25">
        <f>SUM(I15/G15*100)</f>
        <v>99.297820285564015</v>
      </c>
      <c r="K15" s="25">
        <f>SUM(I15/H15*100)</f>
        <v>100.29544414439999</v>
      </c>
    </row>
    <row r="16" spans="2:11" x14ac:dyDescent="0.3">
      <c r="B16" s="131" t="s">
        <v>62</v>
      </c>
      <c r="C16" s="132"/>
      <c r="D16" s="132"/>
      <c r="E16" s="132"/>
      <c r="F16" s="132"/>
      <c r="G16" s="23">
        <f>SUM(G10-G13)</f>
        <v>12970</v>
      </c>
      <c r="H16" s="22">
        <v>741364</v>
      </c>
      <c r="I16" s="22">
        <f>SUM(I10-I13)</f>
        <v>-7898</v>
      </c>
      <c r="J16" s="22"/>
      <c r="K16" s="22"/>
    </row>
    <row r="17" spans="1:42" ht="17.399999999999999" x14ac:dyDescent="0.3">
      <c r="B17" s="20"/>
      <c r="C17" s="18"/>
      <c r="D17" s="18"/>
      <c r="E17" s="18"/>
      <c r="F17" s="18"/>
      <c r="G17" s="18"/>
      <c r="H17" s="19"/>
      <c r="I17" s="19"/>
      <c r="J17" s="19"/>
      <c r="K17" s="19"/>
    </row>
    <row r="18" spans="1:42" ht="18" customHeight="1" x14ac:dyDescent="0.3">
      <c r="B18" s="155" t="s">
        <v>63</v>
      </c>
      <c r="C18" s="155"/>
      <c r="D18" s="155"/>
      <c r="E18" s="155"/>
      <c r="F18" s="155"/>
      <c r="G18" s="18"/>
      <c r="H18" s="19"/>
      <c r="I18" s="19"/>
      <c r="J18" s="19"/>
      <c r="K18" s="19"/>
    </row>
    <row r="19" spans="1:42" ht="26.4" x14ac:dyDescent="0.3">
      <c r="B19" s="137" t="s">
        <v>7</v>
      </c>
      <c r="C19" s="138"/>
      <c r="D19" s="138"/>
      <c r="E19" s="138"/>
      <c r="F19" s="139"/>
      <c r="G19" s="31" t="s">
        <v>211</v>
      </c>
      <c r="H19" s="1" t="s">
        <v>209</v>
      </c>
      <c r="I19" s="31" t="s">
        <v>208</v>
      </c>
      <c r="J19" s="1" t="s">
        <v>16</v>
      </c>
      <c r="K19" s="1" t="s">
        <v>50</v>
      </c>
    </row>
    <row r="20" spans="1:42" s="34" customFormat="1" x14ac:dyDescent="0.3">
      <c r="B20" s="140">
        <v>1</v>
      </c>
      <c r="C20" s="140"/>
      <c r="D20" s="140"/>
      <c r="E20" s="140"/>
      <c r="F20" s="141"/>
      <c r="G20" s="33">
        <v>2</v>
      </c>
      <c r="H20" s="32">
        <v>4</v>
      </c>
      <c r="I20" s="32">
        <v>5</v>
      </c>
      <c r="J20" s="32" t="s">
        <v>18</v>
      </c>
      <c r="K20" s="32" t="s">
        <v>19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3">
      <c r="A21" s="34"/>
      <c r="B21" s="142" t="s">
        <v>56</v>
      </c>
      <c r="C21" s="144"/>
      <c r="D21" s="144"/>
      <c r="E21" s="144"/>
      <c r="F21" s="145"/>
      <c r="G21" s="21"/>
      <c r="H21" s="21"/>
      <c r="I21" s="21"/>
      <c r="J21" s="21"/>
      <c r="K21" s="21"/>
    </row>
    <row r="22" spans="1:42" x14ac:dyDescent="0.3">
      <c r="A22" s="34"/>
      <c r="B22" s="142" t="s">
        <v>57</v>
      </c>
      <c r="C22" s="143"/>
      <c r="D22" s="143"/>
      <c r="E22" s="143"/>
      <c r="F22" s="143"/>
      <c r="G22" s="21"/>
      <c r="H22" s="21"/>
      <c r="I22" s="21"/>
      <c r="J22" s="21"/>
      <c r="K22" s="21"/>
    </row>
    <row r="23" spans="1:42" s="48" customFormat="1" ht="15" customHeight="1" x14ac:dyDescent="0.3">
      <c r="A23" s="34"/>
      <c r="B23" s="134" t="s">
        <v>59</v>
      </c>
      <c r="C23" s="135"/>
      <c r="D23" s="135"/>
      <c r="E23" s="135"/>
      <c r="F23" s="136"/>
      <c r="G23" s="23"/>
      <c r="H23" s="23"/>
      <c r="I23" s="23"/>
      <c r="J23" s="23"/>
      <c r="K23" s="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48" customFormat="1" ht="15" customHeight="1" x14ac:dyDescent="0.3">
      <c r="A24" s="34"/>
      <c r="B24" s="134" t="s">
        <v>64</v>
      </c>
      <c r="C24" s="135"/>
      <c r="D24" s="135"/>
      <c r="E24" s="135"/>
      <c r="F24" s="136"/>
      <c r="G24" s="23">
        <v>-754334</v>
      </c>
      <c r="H24" s="23"/>
      <c r="I24" s="23">
        <v>-741364.27</v>
      </c>
      <c r="J24" s="23"/>
      <c r="K24" s="2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3">
      <c r="A25" s="34"/>
      <c r="B25" s="131" t="s">
        <v>65</v>
      </c>
      <c r="C25" s="132"/>
      <c r="D25" s="132"/>
      <c r="E25" s="132"/>
      <c r="F25" s="132"/>
      <c r="G25" s="23">
        <f>SUM(G16+G24)</f>
        <v>-741364</v>
      </c>
      <c r="H25" s="23">
        <f>SUM(H16+H24)</f>
        <v>741364</v>
      </c>
      <c r="I25" s="23">
        <f>SUM(I16+I24)</f>
        <v>-749262.27</v>
      </c>
      <c r="J25" s="23"/>
      <c r="K25" s="23"/>
    </row>
    <row r="26" spans="1:42" ht="15.6" x14ac:dyDescent="0.3">
      <c r="B26" s="15"/>
      <c r="C26" s="16"/>
      <c r="D26" s="16"/>
      <c r="E26" s="16"/>
      <c r="F26" s="16"/>
      <c r="G26" s="17"/>
      <c r="H26" s="17"/>
      <c r="I26" s="17"/>
      <c r="J26" s="17"/>
    </row>
    <row r="27" spans="1:42" ht="15.6" x14ac:dyDescent="0.3"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spans="1:42" ht="15.6" x14ac:dyDescent="0.3">
      <c r="B28" s="15"/>
      <c r="C28" s="16"/>
      <c r="D28" s="16"/>
      <c r="E28" s="16"/>
      <c r="F28" s="16"/>
      <c r="G28" s="17"/>
      <c r="H28" s="17"/>
      <c r="I28" s="17"/>
      <c r="J28" s="17"/>
    </row>
    <row r="29" spans="1:42" ht="15" customHeight="1" x14ac:dyDescent="0.3">
      <c r="B29" s="152"/>
      <c r="C29" s="152"/>
      <c r="D29" s="152"/>
      <c r="E29" s="152"/>
      <c r="F29" s="152"/>
      <c r="G29" s="152"/>
      <c r="H29" s="152"/>
      <c r="I29" s="152"/>
      <c r="J29" s="152"/>
      <c r="K29" s="152"/>
    </row>
    <row r="30" spans="1:42" x14ac:dyDescent="0.3">
      <c r="B30" s="44"/>
      <c r="C30" s="44"/>
      <c r="D30" s="44"/>
      <c r="E30" s="44"/>
      <c r="F30" s="44"/>
      <c r="G30" s="44"/>
      <c r="H30" s="44"/>
      <c r="I30" s="44"/>
      <c r="J30" s="44"/>
    </row>
    <row r="31" spans="1:42" ht="15" customHeight="1" x14ac:dyDescent="0.3">
      <c r="B31" s="152"/>
      <c r="C31" s="152"/>
      <c r="D31" s="152"/>
      <c r="E31" s="152"/>
      <c r="F31" s="152"/>
      <c r="G31" s="152"/>
      <c r="H31" s="152"/>
      <c r="I31" s="152"/>
      <c r="J31" s="152"/>
      <c r="K31" s="152"/>
    </row>
    <row r="32" spans="1:42" ht="36.75" customHeight="1" x14ac:dyDescent="0.3">
      <c r="B32" s="152"/>
      <c r="C32" s="152"/>
      <c r="D32" s="152"/>
      <c r="E32" s="152"/>
      <c r="F32" s="152"/>
      <c r="G32" s="152"/>
      <c r="H32" s="152"/>
      <c r="I32" s="152"/>
      <c r="J32" s="152"/>
      <c r="K32" s="152"/>
    </row>
    <row r="33" spans="2:11" x14ac:dyDescent="0.3">
      <c r="B33" s="148"/>
      <c r="C33" s="148"/>
      <c r="D33" s="148"/>
      <c r="E33" s="148"/>
      <c r="F33" s="148"/>
      <c r="G33" s="148"/>
      <c r="H33" s="148"/>
      <c r="I33" s="148"/>
      <c r="J33" s="148"/>
    </row>
    <row r="34" spans="2:11" ht="15" customHeight="1" x14ac:dyDescent="0.3">
      <c r="B34" s="130"/>
      <c r="C34" s="130"/>
      <c r="D34" s="130"/>
      <c r="E34" s="130"/>
      <c r="F34" s="130"/>
      <c r="G34" s="130"/>
      <c r="H34" s="130"/>
      <c r="I34" s="130"/>
      <c r="J34" s="130"/>
      <c r="K34" s="130"/>
    </row>
    <row r="35" spans="2:11" x14ac:dyDescent="0.3">
      <c r="B35" s="130"/>
      <c r="C35" s="130"/>
      <c r="D35" s="130"/>
      <c r="E35" s="130"/>
      <c r="F35" s="130"/>
      <c r="G35" s="130"/>
      <c r="H35" s="130"/>
      <c r="I35" s="130"/>
      <c r="J35" s="130"/>
      <c r="K35" s="130"/>
    </row>
  </sheetData>
  <mergeCells count="27"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0"/>
  <sheetViews>
    <sheetView topLeftCell="A103" workbookViewId="0">
      <selection activeCell="K120" sqref="K120"/>
    </sheetView>
  </sheetViews>
  <sheetFormatPr defaultRowHeight="14.4" x14ac:dyDescent="0.3"/>
  <cols>
    <col min="2" max="2" width="3.77734375" customWidth="1"/>
    <col min="3" max="3" width="3.44140625" customWidth="1"/>
    <col min="4" max="4" width="5.44140625" bestFit="1" customWidth="1"/>
    <col min="5" max="5" width="5.44140625" customWidth="1"/>
    <col min="6" max="6" width="39.109375" customWidth="1"/>
    <col min="7" max="7" width="19.5546875" customWidth="1"/>
    <col min="8" max="8" width="17.77734375" customWidth="1"/>
    <col min="9" max="9" width="18.33203125" customWidth="1"/>
    <col min="10" max="10" width="14.21875" customWidth="1"/>
    <col min="11" max="11" width="14.77734375" customWidth="1"/>
  </cols>
  <sheetData>
    <row r="1" spans="2:11" ht="18" customHeight="1" x14ac:dyDescent="0.3">
      <c r="B1" s="2"/>
      <c r="C1" s="2"/>
      <c r="D1" s="2"/>
      <c r="E1" s="20"/>
      <c r="F1" s="2"/>
      <c r="G1" s="2"/>
      <c r="H1" s="2"/>
      <c r="I1" s="2"/>
      <c r="J1" s="2"/>
    </row>
    <row r="2" spans="2:11" ht="15.75" customHeight="1" x14ac:dyDescent="0.3">
      <c r="B2" s="147" t="s">
        <v>203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2:11" ht="17.399999999999999" x14ac:dyDescent="0.3">
      <c r="B3" s="2"/>
      <c r="C3" s="2"/>
      <c r="D3" s="2"/>
      <c r="E3" s="20"/>
      <c r="F3" s="2"/>
      <c r="G3" s="2"/>
      <c r="H3" s="2"/>
      <c r="I3" s="3"/>
      <c r="J3" s="3"/>
    </row>
    <row r="4" spans="2:11" ht="18" customHeight="1" x14ac:dyDescent="0.3">
      <c r="B4" s="147" t="s">
        <v>66</v>
      </c>
      <c r="C4" s="147"/>
      <c r="D4" s="147"/>
      <c r="E4" s="147"/>
      <c r="F4" s="147"/>
      <c r="G4" s="147"/>
      <c r="H4" s="147"/>
      <c r="I4" s="147"/>
      <c r="J4" s="147"/>
      <c r="K4" s="147"/>
    </row>
    <row r="5" spans="2:11" ht="17.399999999999999" x14ac:dyDescent="0.3">
      <c r="B5" s="2"/>
      <c r="C5" s="2"/>
      <c r="D5" s="2"/>
      <c r="E5" s="20"/>
      <c r="F5" s="2"/>
      <c r="G5" s="2"/>
      <c r="H5" s="2"/>
      <c r="I5" s="3"/>
      <c r="J5" s="3"/>
    </row>
    <row r="6" spans="2:11" ht="15.75" customHeight="1" x14ac:dyDescent="0.3">
      <c r="B6" s="147" t="s">
        <v>17</v>
      </c>
      <c r="C6" s="147"/>
      <c r="D6" s="147"/>
      <c r="E6" s="147"/>
      <c r="F6" s="147"/>
      <c r="G6" s="147"/>
      <c r="H6" s="147"/>
      <c r="I6" s="147"/>
      <c r="J6" s="147"/>
      <c r="K6" s="147"/>
    </row>
    <row r="7" spans="2:11" ht="17.399999999999999" x14ac:dyDescent="0.3">
      <c r="B7" s="2"/>
      <c r="C7" s="2"/>
      <c r="D7" s="2"/>
      <c r="E7" s="20"/>
      <c r="F7" s="2"/>
      <c r="G7" s="2"/>
      <c r="H7" s="2"/>
      <c r="I7" s="3"/>
      <c r="J7" s="3"/>
    </row>
    <row r="8" spans="2:11" ht="39.6" x14ac:dyDescent="0.3">
      <c r="B8" s="157" t="s">
        <v>7</v>
      </c>
      <c r="C8" s="158"/>
      <c r="D8" s="158"/>
      <c r="E8" s="158"/>
      <c r="F8" s="159"/>
      <c r="G8" s="49" t="s">
        <v>241</v>
      </c>
      <c r="H8" s="49" t="s">
        <v>256</v>
      </c>
      <c r="I8" s="49" t="s">
        <v>253</v>
      </c>
      <c r="J8" s="49" t="s">
        <v>16</v>
      </c>
      <c r="K8" s="49" t="s">
        <v>50</v>
      </c>
    </row>
    <row r="9" spans="2:11" ht="16.5" customHeight="1" x14ac:dyDescent="0.3">
      <c r="B9" s="157">
        <v>1</v>
      </c>
      <c r="C9" s="158"/>
      <c r="D9" s="158"/>
      <c r="E9" s="158"/>
      <c r="F9" s="159"/>
      <c r="G9" s="49">
        <v>2</v>
      </c>
      <c r="H9" s="49">
        <v>4</v>
      </c>
      <c r="I9" s="49">
        <v>5</v>
      </c>
      <c r="J9" s="49" t="s">
        <v>18</v>
      </c>
      <c r="K9" s="49" t="s">
        <v>19</v>
      </c>
    </row>
    <row r="10" spans="2:11" x14ac:dyDescent="0.3">
      <c r="B10" s="7"/>
      <c r="C10" s="7"/>
      <c r="D10" s="7"/>
      <c r="E10" s="7"/>
      <c r="F10" s="7" t="s">
        <v>20</v>
      </c>
      <c r="G10" s="57">
        <f>G11+G45</f>
        <v>12042309.190000001</v>
      </c>
      <c r="H10" s="57">
        <f>H11+H45</f>
        <v>15983807.939999999</v>
      </c>
      <c r="I10" s="57">
        <f>I11+I45</f>
        <v>15342064.1</v>
      </c>
      <c r="J10" s="35">
        <f t="shared" ref="J10:J35" si="0">I10/G10*100</f>
        <v>127.40134685081938</v>
      </c>
      <c r="K10" s="35">
        <f t="shared" ref="K10:K35" si="1">I10/H10*100</f>
        <v>95.985037843241244</v>
      </c>
    </row>
    <row r="11" spans="2:11" ht="15.75" customHeight="1" x14ac:dyDescent="0.3">
      <c r="B11" s="7">
        <v>6</v>
      </c>
      <c r="C11" s="7"/>
      <c r="D11" s="7"/>
      <c r="E11" s="7"/>
      <c r="F11" s="7" t="s">
        <v>2</v>
      </c>
      <c r="G11" s="57">
        <f>SUM(G12+G22+G32+G38+G43)</f>
        <v>12042309.190000001</v>
      </c>
      <c r="H11" s="57">
        <f>SUM(H12+H22+H32+H38)</f>
        <v>15983807.939999999</v>
      </c>
      <c r="I11" s="57">
        <f>SUM(I12+I22+I29+I32+I38+I43)</f>
        <v>15342064.1</v>
      </c>
      <c r="J11" s="35">
        <f t="shared" si="0"/>
        <v>127.40134685081938</v>
      </c>
      <c r="K11" s="35">
        <f t="shared" si="1"/>
        <v>95.985037843241244</v>
      </c>
    </row>
    <row r="12" spans="2:11" ht="26.4" x14ac:dyDescent="0.3">
      <c r="B12" s="7"/>
      <c r="C12" s="12">
        <v>63</v>
      </c>
      <c r="D12" s="12"/>
      <c r="E12" s="12"/>
      <c r="F12" s="12" t="s">
        <v>21</v>
      </c>
      <c r="G12" s="57">
        <f>G13+G16+G19</f>
        <v>539773.09</v>
      </c>
      <c r="H12" s="57">
        <f>SUM(H16+H20)</f>
        <v>532099.93999999994</v>
      </c>
      <c r="I12" s="57">
        <f>SUM(I13+I16)</f>
        <v>81891.010000000009</v>
      </c>
      <c r="J12" s="35">
        <f t="shared" si="0"/>
        <v>15.171376920624185</v>
      </c>
      <c r="K12" s="35">
        <f t="shared" si="1"/>
        <v>15.390155841776645</v>
      </c>
    </row>
    <row r="13" spans="2:11" x14ac:dyDescent="0.3">
      <c r="B13" s="7"/>
      <c r="C13" s="12"/>
      <c r="D13" s="12">
        <v>634</v>
      </c>
      <c r="E13" s="12"/>
      <c r="F13" s="12" t="s">
        <v>147</v>
      </c>
      <c r="G13" s="57">
        <f>G14+G15</f>
        <v>248767.3</v>
      </c>
      <c r="H13" s="57">
        <f>SUM(H14:H15)</f>
        <v>0</v>
      </c>
      <c r="I13" s="57">
        <f t="shared" ref="I13" si="2">I14+I15</f>
        <v>0</v>
      </c>
      <c r="J13" s="35">
        <f t="shared" si="0"/>
        <v>0</v>
      </c>
      <c r="K13" s="35" t="e">
        <f t="shared" si="1"/>
        <v>#DIV/0!</v>
      </c>
    </row>
    <row r="14" spans="2:11" x14ac:dyDescent="0.3">
      <c r="B14" s="8"/>
      <c r="C14" s="8"/>
      <c r="D14" s="8"/>
      <c r="E14" s="8">
        <v>6341</v>
      </c>
      <c r="F14" s="8" t="s">
        <v>71</v>
      </c>
      <c r="G14" s="57">
        <v>248767.3</v>
      </c>
      <c r="H14" s="5"/>
      <c r="I14" s="62"/>
      <c r="J14" s="35">
        <f t="shared" si="0"/>
        <v>0</v>
      </c>
      <c r="K14" s="35" t="e">
        <f t="shared" si="1"/>
        <v>#DIV/0!</v>
      </c>
    </row>
    <row r="15" spans="2:11" x14ac:dyDescent="0.3">
      <c r="B15" s="8"/>
      <c r="C15" s="8"/>
      <c r="D15" s="9"/>
      <c r="E15" s="8">
        <v>6342</v>
      </c>
      <c r="F15" s="13" t="s">
        <v>72</v>
      </c>
      <c r="G15" s="57"/>
      <c r="H15" s="5"/>
      <c r="I15" s="58"/>
      <c r="J15" s="35" t="e">
        <f t="shared" si="0"/>
        <v>#DIV/0!</v>
      </c>
      <c r="K15" s="35" t="e">
        <f t="shared" si="1"/>
        <v>#DIV/0!</v>
      </c>
    </row>
    <row r="16" spans="2:11" ht="26.4" x14ac:dyDescent="0.3">
      <c r="B16" s="8"/>
      <c r="C16" s="8"/>
      <c r="D16" s="9">
        <v>636</v>
      </c>
      <c r="E16" s="8"/>
      <c r="F16" s="59" t="s">
        <v>148</v>
      </c>
      <c r="G16" s="57">
        <f>G17+G18</f>
        <v>291005.78999999998</v>
      </c>
      <c r="H16" s="57">
        <f>SUM(H17)</f>
        <v>340136</v>
      </c>
      <c r="I16" s="57">
        <f t="shared" ref="I16" si="3">I17+I18</f>
        <v>81891.010000000009</v>
      </c>
      <c r="J16" s="35">
        <f t="shared" si="0"/>
        <v>28.140680637316535</v>
      </c>
      <c r="K16" s="35">
        <f t="shared" si="1"/>
        <v>24.07596079215373</v>
      </c>
    </row>
    <row r="17" spans="2:11" ht="26.4" x14ac:dyDescent="0.3">
      <c r="B17" s="8"/>
      <c r="C17" s="8"/>
      <c r="D17" s="9"/>
      <c r="E17" s="8">
        <v>6361</v>
      </c>
      <c r="F17" s="59" t="s">
        <v>73</v>
      </c>
      <c r="G17" s="57">
        <v>291005.78999999998</v>
      </c>
      <c r="H17" s="5">
        <v>340136</v>
      </c>
      <c r="I17" s="58">
        <v>50654.55</v>
      </c>
      <c r="J17" s="35">
        <f t="shared" si="0"/>
        <v>17.406715515866541</v>
      </c>
      <c r="K17" s="35">
        <f t="shared" si="1"/>
        <v>14.892440082790415</v>
      </c>
    </row>
    <row r="18" spans="2:11" ht="26.4" x14ac:dyDescent="0.3">
      <c r="B18" s="8"/>
      <c r="C18" s="8"/>
      <c r="D18" s="9"/>
      <c r="E18" s="8">
        <v>6362</v>
      </c>
      <c r="F18" s="59" t="s">
        <v>74</v>
      </c>
      <c r="G18" s="57"/>
      <c r="H18" s="5"/>
      <c r="I18" s="58">
        <v>31236.46</v>
      </c>
      <c r="J18" s="35" t="e">
        <f t="shared" si="0"/>
        <v>#DIV/0!</v>
      </c>
      <c r="K18" s="35" t="e">
        <f t="shared" si="1"/>
        <v>#DIV/0!</v>
      </c>
    </row>
    <row r="19" spans="2:11" x14ac:dyDescent="0.3">
      <c r="B19" s="8"/>
      <c r="C19" s="8"/>
      <c r="D19" s="9">
        <v>638</v>
      </c>
      <c r="E19" s="8"/>
      <c r="F19" s="59" t="s">
        <v>149</v>
      </c>
      <c r="G19" s="57">
        <f>G20+G21</f>
        <v>0</v>
      </c>
      <c r="H19" s="57"/>
      <c r="I19" s="57"/>
      <c r="J19" s="35" t="e">
        <f t="shared" si="0"/>
        <v>#DIV/0!</v>
      </c>
      <c r="K19" s="35" t="e">
        <f t="shared" si="1"/>
        <v>#DIV/0!</v>
      </c>
    </row>
    <row r="20" spans="2:11" ht="26.4" x14ac:dyDescent="0.3">
      <c r="B20" s="8"/>
      <c r="C20" s="8"/>
      <c r="D20" s="9"/>
      <c r="E20" s="8">
        <v>6381</v>
      </c>
      <c r="F20" s="59" t="s">
        <v>92</v>
      </c>
      <c r="G20" s="57"/>
      <c r="H20" s="5">
        <v>191963.94</v>
      </c>
      <c r="I20" s="58"/>
      <c r="J20" s="35" t="e">
        <f t="shared" si="0"/>
        <v>#DIV/0!</v>
      </c>
      <c r="K20" s="35">
        <f t="shared" si="1"/>
        <v>0</v>
      </c>
    </row>
    <row r="21" spans="2:11" ht="26.4" x14ac:dyDescent="0.3">
      <c r="B21" s="8"/>
      <c r="C21" s="8"/>
      <c r="D21" s="9"/>
      <c r="E21" s="8">
        <v>6382</v>
      </c>
      <c r="F21" s="59" t="s">
        <v>93</v>
      </c>
      <c r="G21" s="57"/>
      <c r="H21" s="5"/>
      <c r="I21" s="58"/>
      <c r="J21" s="35" t="e">
        <f t="shared" si="0"/>
        <v>#DIV/0!</v>
      </c>
      <c r="K21" s="35" t="e">
        <f t="shared" si="1"/>
        <v>#DIV/0!</v>
      </c>
    </row>
    <row r="22" spans="2:11" x14ac:dyDescent="0.3">
      <c r="B22" s="8"/>
      <c r="C22" s="8">
        <v>64</v>
      </c>
      <c r="D22" s="9"/>
      <c r="E22" s="8"/>
      <c r="F22" s="59" t="s">
        <v>75</v>
      </c>
      <c r="G22" s="57">
        <f>SUM(G23)</f>
        <v>24.51</v>
      </c>
      <c r="H22" s="57"/>
      <c r="I22" s="57">
        <f>SUM(I23)</f>
        <v>59</v>
      </c>
      <c r="J22" s="35">
        <f t="shared" si="0"/>
        <v>240.71807425540595</v>
      </c>
      <c r="K22" s="35" t="e">
        <f t="shared" si="1"/>
        <v>#DIV/0!</v>
      </c>
    </row>
    <row r="23" spans="2:11" x14ac:dyDescent="0.3">
      <c r="B23" s="8"/>
      <c r="C23" s="8"/>
      <c r="D23" s="9">
        <v>641</v>
      </c>
      <c r="E23" s="8"/>
      <c r="F23" s="59" t="s">
        <v>76</v>
      </c>
      <c r="G23" s="57">
        <f>SUM(G24,G25,G26)</f>
        <v>24.51</v>
      </c>
      <c r="H23" s="57"/>
      <c r="I23" s="57">
        <f t="shared" ref="I23" si="4">SUM(I24,I25,I26)</f>
        <v>59</v>
      </c>
      <c r="J23" s="35">
        <f t="shared" si="0"/>
        <v>240.71807425540595</v>
      </c>
      <c r="K23" s="35" t="e">
        <f t="shared" si="1"/>
        <v>#DIV/0!</v>
      </c>
    </row>
    <row r="24" spans="2:11" ht="26.4" x14ac:dyDescent="0.3">
      <c r="B24" s="8"/>
      <c r="C24" s="8"/>
      <c r="D24" s="9"/>
      <c r="E24" s="8">
        <v>6413</v>
      </c>
      <c r="F24" s="59" t="s">
        <v>77</v>
      </c>
      <c r="G24" s="57">
        <v>24.51</v>
      </c>
      <c r="H24" s="5"/>
      <c r="I24" s="58">
        <v>59</v>
      </c>
      <c r="J24" s="35">
        <f t="shared" si="0"/>
        <v>240.71807425540595</v>
      </c>
      <c r="K24" s="35" t="e">
        <f t="shared" si="1"/>
        <v>#DIV/0!</v>
      </c>
    </row>
    <row r="25" spans="2:11" x14ac:dyDescent="0.3">
      <c r="B25" s="8"/>
      <c r="C25" s="8"/>
      <c r="D25" s="9"/>
      <c r="E25" s="8">
        <v>6414</v>
      </c>
      <c r="F25" s="59" t="s">
        <v>78</v>
      </c>
      <c r="G25" s="57"/>
      <c r="H25" s="5"/>
      <c r="I25" s="58"/>
      <c r="J25" s="35" t="e">
        <f t="shared" si="0"/>
        <v>#DIV/0!</v>
      </c>
      <c r="K25" s="35" t="e">
        <f t="shared" si="1"/>
        <v>#DIV/0!</v>
      </c>
    </row>
    <row r="26" spans="2:11" ht="26.4" x14ac:dyDescent="0.3">
      <c r="B26" s="8"/>
      <c r="C26" s="8"/>
      <c r="D26" s="9"/>
      <c r="E26" s="8">
        <v>6415</v>
      </c>
      <c r="F26" s="59" t="s">
        <v>79</v>
      </c>
      <c r="G26" s="57"/>
      <c r="H26" s="5"/>
      <c r="I26" s="58"/>
      <c r="J26" s="35" t="e">
        <f t="shared" si="0"/>
        <v>#DIV/0!</v>
      </c>
      <c r="K26" s="35" t="e">
        <f t="shared" si="1"/>
        <v>#DIV/0!</v>
      </c>
    </row>
    <row r="27" spans="2:11" x14ac:dyDescent="0.3">
      <c r="B27" s="8"/>
      <c r="C27" s="8"/>
      <c r="D27" s="9">
        <v>642</v>
      </c>
      <c r="E27" s="8"/>
      <c r="F27" s="59" t="s">
        <v>80</v>
      </c>
      <c r="G27" s="57"/>
      <c r="H27" s="57"/>
      <c r="I27" s="57"/>
      <c r="J27" s="35" t="e">
        <f t="shared" si="0"/>
        <v>#DIV/0!</v>
      </c>
      <c r="K27" s="35" t="e">
        <f t="shared" si="1"/>
        <v>#DIV/0!</v>
      </c>
    </row>
    <row r="28" spans="2:11" x14ac:dyDescent="0.3">
      <c r="B28" s="8"/>
      <c r="C28" s="8"/>
      <c r="D28" s="9"/>
      <c r="E28" s="8">
        <v>6423</v>
      </c>
      <c r="F28" s="59" t="s">
        <v>81</v>
      </c>
      <c r="G28" s="57"/>
      <c r="H28" s="5"/>
      <c r="I28" s="58"/>
      <c r="J28" s="35" t="e">
        <f t="shared" si="0"/>
        <v>#DIV/0!</v>
      </c>
      <c r="K28" s="35" t="e">
        <f t="shared" si="1"/>
        <v>#DIV/0!</v>
      </c>
    </row>
    <row r="29" spans="2:11" ht="26.4" x14ac:dyDescent="0.3">
      <c r="B29" s="8"/>
      <c r="C29" s="8">
        <v>65</v>
      </c>
      <c r="D29" s="9"/>
      <c r="E29" s="8"/>
      <c r="F29" s="59" t="s">
        <v>82</v>
      </c>
      <c r="G29" s="57">
        <f>G30</f>
        <v>0</v>
      </c>
      <c r="H29" s="57">
        <f t="shared" ref="H29:I29" si="5">H30</f>
        <v>0</v>
      </c>
      <c r="I29" s="57">
        <f t="shared" si="5"/>
        <v>2895.61</v>
      </c>
      <c r="J29" s="35" t="e">
        <f t="shared" si="0"/>
        <v>#DIV/0!</v>
      </c>
      <c r="K29" s="35" t="e">
        <f t="shared" si="1"/>
        <v>#DIV/0!</v>
      </c>
    </row>
    <row r="30" spans="2:11" x14ac:dyDescent="0.3">
      <c r="B30" s="8"/>
      <c r="C30" s="8"/>
      <c r="D30" s="9">
        <v>652</v>
      </c>
      <c r="E30" s="8"/>
      <c r="F30" s="59" t="s">
        <v>83</v>
      </c>
      <c r="G30" s="57"/>
      <c r="H30" s="57"/>
      <c r="I30" s="57">
        <v>2895.61</v>
      </c>
      <c r="J30" s="35" t="e">
        <f t="shared" si="0"/>
        <v>#DIV/0!</v>
      </c>
      <c r="K30" s="35" t="e">
        <f t="shared" si="1"/>
        <v>#DIV/0!</v>
      </c>
    </row>
    <row r="31" spans="2:11" x14ac:dyDescent="0.3">
      <c r="B31" s="8"/>
      <c r="C31" s="8"/>
      <c r="D31" s="9"/>
      <c r="E31" s="8">
        <v>6526</v>
      </c>
      <c r="F31" s="59" t="s">
        <v>84</v>
      </c>
      <c r="G31" s="57"/>
      <c r="H31" s="5"/>
      <c r="I31" s="58">
        <v>2895.61</v>
      </c>
      <c r="J31" s="35" t="e">
        <f t="shared" si="0"/>
        <v>#DIV/0!</v>
      </c>
      <c r="K31" s="35" t="e">
        <f t="shared" si="1"/>
        <v>#DIV/0!</v>
      </c>
    </row>
    <row r="32" spans="2:11" ht="26.4" x14ac:dyDescent="0.3">
      <c r="B32" s="8"/>
      <c r="C32" s="8">
        <v>66</v>
      </c>
      <c r="D32" s="9"/>
      <c r="E32" s="9"/>
      <c r="F32" s="12" t="s">
        <v>22</v>
      </c>
      <c r="G32" s="57">
        <f>G33+G35</f>
        <v>226554.64</v>
      </c>
      <c r="H32" s="57">
        <f t="shared" ref="H32:I32" si="6">H33+H35</f>
        <v>286000</v>
      </c>
      <c r="I32" s="57">
        <f t="shared" si="6"/>
        <v>523393.51</v>
      </c>
      <c r="J32" s="35">
        <f t="shared" si="0"/>
        <v>231.02308123108847</v>
      </c>
      <c r="K32" s="35">
        <f t="shared" si="1"/>
        <v>183.00472377622378</v>
      </c>
    </row>
    <row r="33" spans="2:11" ht="26.4" x14ac:dyDescent="0.3">
      <c r="B33" s="8"/>
      <c r="C33" s="30"/>
      <c r="D33" s="9">
        <v>661</v>
      </c>
      <c r="E33" s="9"/>
      <c r="F33" s="12" t="s">
        <v>23</v>
      </c>
      <c r="G33" s="57">
        <f>SUM(G34)</f>
        <v>184054.64</v>
      </c>
      <c r="H33" s="57">
        <f>SUM(H34)</f>
        <v>197000</v>
      </c>
      <c r="I33" s="57">
        <f t="shared" ref="I33" si="7">SUM(I34)</f>
        <v>438393.51</v>
      </c>
      <c r="J33" s="35">
        <f t="shared" si="0"/>
        <v>238.18661132368084</v>
      </c>
      <c r="K33" s="35">
        <f t="shared" si="1"/>
        <v>222.53477664974622</v>
      </c>
    </row>
    <row r="34" spans="2:11" x14ac:dyDescent="0.3">
      <c r="B34" s="8"/>
      <c r="C34" s="30"/>
      <c r="D34" s="9"/>
      <c r="E34" s="9">
        <v>6615</v>
      </c>
      <c r="F34" s="12" t="s">
        <v>85</v>
      </c>
      <c r="G34" s="57">
        <v>184054.64</v>
      </c>
      <c r="H34" s="57">
        <v>197000</v>
      </c>
      <c r="I34" s="58">
        <v>438393.51</v>
      </c>
      <c r="J34" s="35">
        <f t="shared" si="0"/>
        <v>238.18661132368084</v>
      </c>
      <c r="K34" s="35">
        <f t="shared" si="1"/>
        <v>222.53477664974622</v>
      </c>
    </row>
    <row r="35" spans="2:11" ht="39.6" x14ac:dyDescent="0.3">
      <c r="B35" s="8"/>
      <c r="C35" s="30"/>
      <c r="D35" s="9">
        <v>663</v>
      </c>
      <c r="E35" s="9"/>
      <c r="F35" s="12" t="s">
        <v>86</v>
      </c>
      <c r="G35" s="57">
        <f>SUM(G36:G37)</f>
        <v>42500</v>
      </c>
      <c r="H35" s="57">
        <f>SUM(H36)</f>
        <v>89000</v>
      </c>
      <c r="I35" s="57">
        <f>SUM(I36:I37)</f>
        <v>85000</v>
      </c>
      <c r="J35" s="35">
        <f t="shared" si="0"/>
        <v>200</v>
      </c>
      <c r="K35" s="35">
        <f t="shared" si="1"/>
        <v>95.50561797752809</v>
      </c>
    </row>
    <row r="36" spans="2:11" x14ac:dyDescent="0.3">
      <c r="B36" s="8"/>
      <c r="C36" s="30"/>
      <c r="D36" s="9"/>
      <c r="E36" s="9">
        <v>6632</v>
      </c>
      <c r="F36" s="12" t="s">
        <v>213</v>
      </c>
      <c r="G36" s="57"/>
      <c r="H36" s="57">
        <v>89000</v>
      </c>
      <c r="I36" s="57">
        <v>85000</v>
      </c>
      <c r="J36" s="35"/>
      <c r="K36" s="35"/>
    </row>
    <row r="37" spans="2:11" x14ac:dyDescent="0.3">
      <c r="B37" s="8"/>
      <c r="C37" s="8"/>
      <c r="D37" s="9"/>
      <c r="E37" s="9">
        <v>6631</v>
      </c>
      <c r="F37" s="12" t="s">
        <v>87</v>
      </c>
      <c r="G37" s="57">
        <v>42500</v>
      </c>
      <c r="H37" s="5">
        <v>0</v>
      </c>
      <c r="I37" s="58"/>
      <c r="J37" s="35">
        <f t="shared" ref="J37:J49" si="8">I37/G37*100</f>
        <v>0</v>
      </c>
      <c r="K37" s="35" t="e">
        <f t="shared" ref="K37:K49" si="9">I37/H37*100</f>
        <v>#DIV/0!</v>
      </c>
    </row>
    <row r="38" spans="2:11" x14ac:dyDescent="0.3">
      <c r="B38" s="8"/>
      <c r="C38" s="8">
        <v>67</v>
      </c>
      <c r="D38" s="9"/>
      <c r="E38" s="9"/>
      <c r="F38" s="12"/>
      <c r="G38" s="57">
        <f>SUM(G39+G42)</f>
        <v>11275044.98</v>
      </c>
      <c r="H38" s="57">
        <f>SUM(H39+H42)</f>
        <v>15165708</v>
      </c>
      <c r="I38" s="57">
        <f>SUM(I39+I42)</f>
        <v>14732238.289999999</v>
      </c>
      <c r="J38" s="35">
        <f t="shared" si="8"/>
        <v>130.66234605833029</v>
      </c>
      <c r="K38" s="35">
        <f t="shared" si="9"/>
        <v>97.141777291241524</v>
      </c>
    </row>
    <row r="39" spans="2:11" ht="39.6" x14ac:dyDescent="0.3">
      <c r="B39" s="8"/>
      <c r="C39" s="8"/>
      <c r="D39" s="9">
        <v>671</v>
      </c>
      <c r="E39" s="9"/>
      <c r="F39" s="12" t="s">
        <v>254</v>
      </c>
      <c r="G39" s="57">
        <f>SUM(G40:G41)</f>
        <v>1307170.6000000001</v>
      </c>
      <c r="H39" s="57">
        <v>1338250</v>
      </c>
      <c r="I39" s="57">
        <f>SUM(I40:I41)</f>
        <v>1332247.02</v>
      </c>
      <c r="J39" s="35">
        <f t="shared" si="8"/>
        <v>101.91837392915659</v>
      </c>
      <c r="K39" s="35">
        <f t="shared" si="9"/>
        <v>99.551430599663732</v>
      </c>
    </row>
    <row r="40" spans="2:11" ht="26.4" x14ac:dyDescent="0.3">
      <c r="B40" s="8"/>
      <c r="C40" s="8"/>
      <c r="D40" s="9"/>
      <c r="E40" s="9">
        <v>6711</v>
      </c>
      <c r="F40" s="12" t="s">
        <v>88</v>
      </c>
      <c r="G40" s="57">
        <v>407170.6</v>
      </c>
      <c r="H40" s="57"/>
      <c r="I40" s="57">
        <v>538317.6</v>
      </c>
      <c r="J40" s="35"/>
      <c r="K40" s="35"/>
    </row>
    <row r="41" spans="2:11" ht="26.4" x14ac:dyDescent="0.3">
      <c r="B41" s="8"/>
      <c r="C41" s="8"/>
      <c r="D41" s="9"/>
      <c r="E41" s="9">
        <v>6712</v>
      </c>
      <c r="F41" s="12" t="s">
        <v>88</v>
      </c>
      <c r="G41" s="57">
        <v>900000</v>
      </c>
      <c r="H41" s="57"/>
      <c r="I41" s="58">
        <v>793929.42</v>
      </c>
      <c r="J41" s="35">
        <f t="shared" si="8"/>
        <v>88.214380000000006</v>
      </c>
      <c r="K41" s="35" t="e">
        <f t="shared" si="9"/>
        <v>#DIV/0!</v>
      </c>
    </row>
    <row r="42" spans="2:11" ht="26.4" x14ac:dyDescent="0.3">
      <c r="B42" s="8"/>
      <c r="C42" s="8"/>
      <c r="D42" s="9">
        <v>673</v>
      </c>
      <c r="E42" s="9"/>
      <c r="F42" s="12" t="s">
        <v>89</v>
      </c>
      <c r="G42" s="57">
        <v>9967874.3800000008</v>
      </c>
      <c r="H42" s="57">
        <v>13827458</v>
      </c>
      <c r="I42" s="62">
        <v>13399991.27</v>
      </c>
      <c r="J42" s="35">
        <f t="shared" si="8"/>
        <v>134.43178313810168</v>
      </c>
      <c r="K42" s="35">
        <f t="shared" si="9"/>
        <v>96.908566057477813</v>
      </c>
    </row>
    <row r="43" spans="2:11" x14ac:dyDescent="0.3">
      <c r="B43" s="8"/>
      <c r="C43" s="8">
        <v>68</v>
      </c>
      <c r="D43" s="9"/>
      <c r="E43" s="9"/>
      <c r="F43" s="12" t="s">
        <v>90</v>
      </c>
      <c r="G43" s="57">
        <f>SUM(G44)</f>
        <v>911.97</v>
      </c>
      <c r="H43" s="57">
        <f t="shared" ref="H43" si="10">SUM(H44)</f>
        <v>0</v>
      </c>
      <c r="I43" s="57">
        <f>SUM(I44)</f>
        <v>1586.68</v>
      </c>
      <c r="J43" s="35">
        <f t="shared" si="8"/>
        <v>173.98379332653485</v>
      </c>
      <c r="K43" s="35" t="e">
        <f t="shared" si="9"/>
        <v>#DIV/0!</v>
      </c>
    </row>
    <row r="44" spans="2:11" x14ac:dyDescent="0.3">
      <c r="B44" s="8"/>
      <c r="C44" s="8"/>
      <c r="D44" s="9">
        <v>683</v>
      </c>
      <c r="E44" s="9"/>
      <c r="F44" s="12" t="s">
        <v>91</v>
      </c>
      <c r="G44" s="57">
        <v>911.97</v>
      </c>
      <c r="H44" s="57"/>
      <c r="I44" s="58">
        <v>1586.68</v>
      </c>
      <c r="J44" s="35">
        <f t="shared" si="8"/>
        <v>173.98379332653485</v>
      </c>
      <c r="K44" s="35" t="e">
        <f t="shared" si="9"/>
        <v>#DIV/0!</v>
      </c>
    </row>
    <row r="45" spans="2:11" s="43" customFormat="1" x14ac:dyDescent="0.3">
      <c r="B45" s="30">
        <v>7</v>
      </c>
      <c r="C45" s="30"/>
      <c r="D45" s="41"/>
      <c r="E45" s="41"/>
      <c r="F45" s="7" t="s">
        <v>3</v>
      </c>
      <c r="G45" s="60">
        <f>G46</f>
        <v>0</v>
      </c>
      <c r="H45" s="60">
        <f t="shared" ref="H45:I45" si="11">H46</f>
        <v>0</v>
      </c>
      <c r="I45" s="60">
        <f t="shared" si="11"/>
        <v>0</v>
      </c>
      <c r="J45" s="35" t="e">
        <f t="shared" si="8"/>
        <v>#DIV/0!</v>
      </c>
      <c r="K45" s="35" t="e">
        <f t="shared" si="9"/>
        <v>#DIV/0!</v>
      </c>
    </row>
    <row r="46" spans="2:11" ht="26.4" x14ac:dyDescent="0.3">
      <c r="B46" s="8"/>
      <c r="C46" s="8">
        <v>72</v>
      </c>
      <c r="D46" s="9"/>
      <c r="E46" s="9"/>
      <c r="F46" s="36" t="s">
        <v>25</v>
      </c>
      <c r="G46" s="57">
        <f>G47</f>
        <v>0</v>
      </c>
      <c r="H46" s="57">
        <f t="shared" ref="H46:I46" si="12">H47</f>
        <v>0</v>
      </c>
      <c r="I46" s="57">
        <f t="shared" si="12"/>
        <v>0</v>
      </c>
      <c r="J46" s="35" t="e">
        <f t="shared" si="8"/>
        <v>#DIV/0!</v>
      </c>
      <c r="K46" s="35" t="e">
        <f t="shared" si="9"/>
        <v>#DIV/0!</v>
      </c>
    </row>
    <row r="47" spans="2:11" x14ac:dyDescent="0.3">
      <c r="B47" s="8"/>
      <c r="C47" s="8"/>
      <c r="D47" s="8">
        <v>723</v>
      </c>
      <c r="E47" s="8"/>
      <c r="F47" s="59" t="s">
        <v>150</v>
      </c>
      <c r="G47" s="57"/>
      <c r="H47" s="57"/>
      <c r="I47" s="57"/>
      <c r="J47" s="35" t="e">
        <f t="shared" si="8"/>
        <v>#DIV/0!</v>
      </c>
      <c r="K47" s="35" t="e">
        <f t="shared" si="9"/>
        <v>#DIV/0!</v>
      </c>
    </row>
    <row r="48" spans="2:11" x14ac:dyDescent="0.3">
      <c r="B48" s="8"/>
      <c r="C48" s="8"/>
      <c r="D48" s="8"/>
      <c r="E48" s="8"/>
      <c r="F48" s="36"/>
      <c r="G48" s="57">
        <v>0</v>
      </c>
      <c r="H48" s="5"/>
      <c r="I48" s="58">
        <v>0</v>
      </c>
      <c r="J48" s="35" t="e">
        <f t="shared" si="8"/>
        <v>#DIV/0!</v>
      </c>
      <c r="K48" s="35" t="e">
        <f t="shared" si="9"/>
        <v>#DIV/0!</v>
      </c>
    </row>
    <row r="49" spans="2:11" x14ac:dyDescent="0.3">
      <c r="B49" s="8"/>
      <c r="C49" s="8"/>
      <c r="D49" s="8"/>
      <c r="E49" s="8" t="s">
        <v>15</v>
      </c>
      <c r="F49" s="36"/>
      <c r="G49" s="5"/>
      <c r="H49" s="5"/>
      <c r="I49" s="35"/>
      <c r="J49" s="35" t="e">
        <f t="shared" si="8"/>
        <v>#DIV/0!</v>
      </c>
      <c r="K49" s="35" t="e">
        <f t="shared" si="9"/>
        <v>#DIV/0!</v>
      </c>
    </row>
    <row r="50" spans="2:11" ht="15.75" customHeight="1" x14ac:dyDescent="0.3"/>
    <row r="51" spans="2:11" ht="15.75" customHeight="1" x14ac:dyDescent="0.3">
      <c r="B51" s="20"/>
      <c r="C51" s="20"/>
      <c r="D51" s="20"/>
      <c r="E51" s="20"/>
      <c r="F51" s="20"/>
      <c r="G51" s="20"/>
      <c r="H51" s="20"/>
      <c r="I51" s="3"/>
      <c r="J51" s="3"/>
      <c r="K51" s="3"/>
    </row>
    <row r="52" spans="2:11" ht="26.4" customHeight="1" x14ac:dyDescent="0.3">
      <c r="B52" s="157" t="s">
        <v>7</v>
      </c>
      <c r="C52" s="158"/>
      <c r="D52" s="158"/>
      <c r="E52" s="158"/>
      <c r="F52" s="159"/>
      <c r="G52" s="49" t="s">
        <v>210</v>
      </c>
      <c r="H52" s="49" t="s">
        <v>257</v>
      </c>
      <c r="I52" s="49" t="s">
        <v>242</v>
      </c>
      <c r="J52" s="49" t="s">
        <v>16</v>
      </c>
      <c r="K52" s="49" t="s">
        <v>50</v>
      </c>
    </row>
    <row r="53" spans="2:11" ht="12.75" customHeight="1" x14ac:dyDescent="0.3">
      <c r="B53" s="157">
        <v>1</v>
      </c>
      <c r="C53" s="158"/>
      <c r="D53" s="158"/>
      <c r="E53" s="158"/>
      <c r="F53" s="159"/>
      <c r="G53" s="49">
        <v>2</v>
      </c>
      <c r="H53" s="49">
        <v>4</v>
      </c>
      <c r="I53" s="49">
        <v>5</v>
      </c>
      <c r="J53" s="49" t="s">
        <v>18</v>
      </c>
      <c r="K53" s="49" t="s">
        <v>19</v>
      </c>
    </row>
    <row r="54" spans="2:11" x14ac:dyDescent="0.3">
      <c r="B54" s="7"/>
      <c r="C54" s="7"/>
      <c r="D54" s="7"/>
      <c r="E54" s="7"/>
      <c r="F54" s="126" t="s">
        <v>8</v>
      </c>
      <c r="G54" s="127">
        <f>SUM(G55+G103+G120)</f>
        <v>12769394.010000002</v>
      </c>
      <c r="H54" s="127">
        <f>SUM(H55+H103+H120)</f>
        <v>15983807.940000001</v>
      </c>
      <c r="I54" s="127">
        <f>SUM(I55+I103)</f>
        <v>15349962.1</v>
      </c>
      <c r="J54" s="42">
        <f t="shared" ref="J54:J67" si="13">I54/G54</f>
        <v>1.2020900982442155</v>
      </c>
      <c r="K54" s="42">
        <f>SUM(I54/H54*100)</f>
        <v>96.034450348882245</v>
      </c>
    </row>
    <row r="55" spans="2:11" x14ac:dyDescent="0.3">
      <c r="B55" s="7">
        <v>3</v>
      </c>
      <c r="C55" s="7"/>
      <c r="D55" s="7"/>
      <c r="E55" s="7"/>
      <c r="F55" s="7" t="s">
        <v>4</v>
      </c>
      <c r="G55" s="60">
        <f>G56+G65+G98</f>
        <v>10988319.32</v>
      </c>
      <c r="H55" s="60">
        <f t="shared" ref="H55" si="14">H56+H65+H98</f>
        <v>14225916.770000001</v>
      </c>
      <c r="I55" s="60">
        <f>SUM(I56+I65+I98)</f>
        <v>14330431.66</v>
      </c>
      <c r="J55" s="42">
        <f t="shared" si="13"/>
        <v>1.3041513667988309</v>
      </c>
      <c r="K55" s="42">
        <f>SUM(I55/H55*100)</f>
        <v>100.73467947050277</v>
      </c>
    </row>
    <row r="56" spans="2:11" x14ac:dyDescent="0.3">
      <c r="B56" s="7"/>
      <c r="C56" s="7">
        <v>31</v>
      </c>
      <c r="D56" s="7"/>
      <c r="E56" s="7"/>
      <c r="F56" s="7" t="s">
        <v>5</v>
      </c>
      <c r="G56" s="60">
        <f>G57+G61+G62</f>
        <v>9257178.9299999997</v>
      </c>
      <c r="H56" s="60">
        <f t="shared" ref="H56" si="15">H57+H61+H62</f>
        <v>11780286.960000001</v>
      </c>
      <c r="I56" s="60">
        <f>SUM(I57+I61+I62)</f>
        <v>11775262.690000001</v>
      </c>
      <c r="J56" s="42">
        <f t="shared" si="13"/>
        <v>1.2720141610139539</v>
      </c>
      <c r="K56" s="42">
        <f>I56/H56*100</f>
        <v>99.957350190050036</v>
      </c>
    </row>
    <row r="57" spans="2:11" x14ac:dyDescent="0.3">
      <c r="B57" s="8"/>
      <c r="C57" s="8"/>
      <c r="D57" s="8">
        <v>311</v>
      </c>
      <c r="E57" s="8"/>
      <c r="F57" s="8" t="s">
        <v>26</v>
      </c>
      <c r="G57" s="57">
        <f>SUM(G58:G60)</f>
        <v>7977351.870000001</v>
      </c>
      <c r="H57" s="57">
        <v>10041286.960000001</v>
      </c>
      <c r="I57" s="57">
        <f>SUM(I58:I60)</f>
        <v>10032258.290000001</v>
      </c>
      <c r="J57" s="35">
        <f t="shared" si="13"/>
        <v>1.2575925511983213</v>
      </c>
      <c r="K57" s="35">
        <f>I57/H57*100</f>
        <v>99.91008453362636</v>
      </c>
    </row>
    <row r="58" spans="2:11" x14ac:dyDescent="0.3">
      <c r="B58" s="8"/>
      <c r="C58" s="8"/>
      <c r="D58" s="8"/>
      <c r="E58" s="8">
        <v>3111</v>
      </c>
      <c r="F58" s="8" t="s">
        <v>27</v>
      </c>
      <c r="G58" s="57">
        <v>7217766.7300000004</v>
      </c>
      <c r="H58" s="57"/>
      <c r="I58" s="58">
        <v>9166675.8900000006</v>
      </c>
      <c r="J58" s="35">
        <f t="shared" si="13"/>
        <v>1.2700155370634982</v>
      </c>
      <c r="K58" s="35" t="e">
        <f t="shared" ref="K58:K67" si="16">I58/H58</f>
        <v>#DIV/0!</v>
      </c>
    </row>
    <row r="59" spans="2:11" x14ac:dyDescent="0.3">
      <c r="B59" s="8"/>
      <c r="C59" s="8"/>
      <c r="D59" s="8"/>
      <c r="E59" s="8">
        <v>3113</v>
      </c>
      <c r="F59" s="13" t="s">
        <v>94</v>
      </c>
      <c r="G59" s="57">
        <v>511398.94</v>
      </c>
      <c r="H59" s="57"/>
      <c r="I59" s="58">
        <v>865582.4</v>
      </c>
      <c r="J59" s="35">
        <f t="shared" si="13"/>
        <v>1.6925776185613526</v>
      </c>
      <c r="K59" s="35" t="e">
        <f t="shared" si="16"/>
        <v>#DIV/0!</v>
      </c>
    </row>
    <row r="60" spans="2:11" x14ac:dyDescent="0.3">
      <c r="B60" s="8"/>
      <c r="C60" s="8"/>
      <c r="D60" s="8"/>
      <c r="E60" s="8">
        <v>3114</v>
      </c>
      <c r="F60" s="13" t="s">
        <v>95</v>
      </c>
      <c r="G60" s="57">
        <v>248186.2</v>
      </c>
      <c r="H60" s="57"/>
      <c r="I60" s="58"/>
      <c r="J60" s="35">
        <f t="shared" si="13"/>
        <v>0</v>
      </c>
      <c r="K60" s="35" t="e">
        <f t="shared" si="16"/>
        <v>#DIV/0!</v>
      </c>
    </row>
    <row r="61" spans="2:11" x14ac:dyDescent="0.3">
      <c r="B61" s="8"/>
      <c r="C61" s="8"/>
      <c r="D61" s="8">
        <v>312</v>
      </c>
      <c r="E61" s="8"/>
      <c r="F61" s="13" t="s">
        <v>96</v>
      </c>
      <c r="G61" s="57">
        <v>207352.52</v>
      </c>
      <c r="H61" s="57">
        <v>245000</v>
      </c>
      <c r="I61" s="58">
        <v>258721.67</v>
      </c>
      <c r="J61" s="35">
        <f t="shared" si="13"/>
        <v>1.247738247888186</v>
      </c>
      <c r="K61" s="35">
        <f>I61/H61*100</f>
        <v>105.60068163265306</v>
      </c>
    </row>
    <row r="62" spans="2:11" x14ac:dyDescent="0.3">
      <c r="B62" s="8"/>
      <c r="C62" s="8"/>
      <c r="D62" s="8">
        <v>313</v>
      </c>
      <c r="E62" s="8"/>
      <c r="F62" s="13" t="s">
        <v>97</v>
      </c>
      <c r="G62" s="57">
        <f>SUM(G63,G64)</f>
        <v>1072474.54</v>
      </c>
      <c r="H62" s="57">
        <v>1494000</v>
      </c>
      <c r="I62" s="57">
        <f>SUM(I63:I64)</f>
        <v>1484282.73</v>
      </c>
      <c r="J62" s="35">
        <f t="shared" si="13"/>
        <v>1.3839794555868896</v>
      </c>
      <c r="K62" s="35">
        <f>I62/H62*100</f>
        <v>99.349580321285131</v>
      </c>
    </row>
    <row r="63" spans="2:11" x14ac:dyDescent="0.3">
      <c r="B63" s="8"/>
      <c r="C63" s="8"/>
      <c r="D63" s="8"/>
      <c r="E63" s="8">
        <v>3132</v>
      </c>
      <c r="F63" s="13" t="s">
        <v>98</v>
      </c>
      <c r="G63" s="57">
        <v>1072474.54</v>
      </c>
      <c r="H63" s="57"/>
      <c r="I63" s="58">
        <v>1484282.73</v>
      </c>
      <c r="J63" s="35">
        <f t="shared" si="13"/>
        <v>1.3839794555868896</v>
      </c>
      <c r="K63" s="35" t="e">
        <f t="shared" si="16"/>
        <v>#DIV/0!</v>
      </c>
    </row>
    <row r="64" spans="2:11" ht="26.4" x14ac:dyDescent="0.3">
      <c r="B64" s="8"/>
      <c r="C64" s="8"/>
      <c r="D64" s="8"/>
      <c r="E64" s="8">
        <v>3133</v>
      </c>
      <c r="F64" s="59" t="s">
        <v>99</v>
      </c>
      <c r="G64" s="57"/>
      <c r="H64" s="57"/>
      <c r="I64" s="57">
        <v>0</v>
      </c>
      <c r="J64" s="35" t="e">
        <f t="shared" si="13"/>
        <v>#DIV/0!</v>
      </c>
      <c r="K64" s="35" t="e">
        <f t="shared" si="16"/>
        <v>#DIV/0!</v>
      </c>
    </row>
    <row r="65" spans="2:11" x14ac:dyDescent="0.3">
      <c r="B65" s="8"/>
      <c r="C65" s="30">
        <v>32</v>
      </c>
      <c r="D65" s="41"/>
      <c r="E65" s="41"/>
      <c r="F65" s="30" t="s">
        <v>12</v>
      </c>
      <c r="G65" s="60">
        <f>G66+G71+G78+G88+G90</f>
        <v>1731140.3900000001</v>
      </c>
      <c r="H65" s="60">
        <f>SUM(H66+H71+H78+H88+H89+H90)</f>
        <v>2432629.81</v>
      </c>
      <c r="I65" s="60">
        <f>SUM(I66+I71+I78+I88+I89+I90)</f>
        <v>2545567.5299999998</v>
      </c>
      <c r="J65" s="42">
        <f t="shared" si="13"/>
        <v>1.4704570147543028</v>
      </c>
      <c r="K65" s="42">
        <f t="shared" si="16"/>
        <v>1.0464261843440945</v>
      </c>
    </row>
    <row r="66" spans="2:11" x14ac:dyDescent="0.3">
      <c r="B66" s="8"/>
      <c r="C66" s="8"/>
      <c r="D66" s="8">
        <v>321</v>
      </c>
      <c r="E66" s="8"/>
      <c r="F66" s="8" t="s">
        <v>28</v>
      </c>
      <c r="G66" s="57">
        <f>SUM(G67:G70)</f>
        <v>150957.89000000001</v>
      </c>
      <c r="H66" s="57">
        <v>280000.40000000002</v>
      </c>
      <c r="I66" s="57">
        <f>SUM(I67:I70)</f>
        <v>295647.65999999997</v>
      </c>
      <c r="J66" s="35">
        <f t="shared" si="13"/>
        <v>1.9584776920239144</v>
      </c>
      <c r="K66" s="35">
        <f>I66/H66*100</f>
        <v>105.58829915957261</v>
      </c>
    </row>
    <row r="67" spans="2:11" x14ac:dyDescent="0.3">
      <c r="B67" s="8"/>
      <c r="C67" s="30"/>
      <c r="D67" s="8"/>
      <c r="E67" s="8">
        <v>3211</v>
      </c>
      <c r="F67" s="36" t="s">
        <v>29</v>
      </c>
      <c r="G67" s="57">
        <v>38408.75</v>
      </c>
      <c r="H67" s="57"/>
      <c r="I67" s="58">
        <v>126580.95</v>
      </c>
      <c r="J67" s="35">
        <f t="shared" si="13"/>
        <v>3.2956279493604974</v>
      </c>
      <c r="K67" s="35" t="e">
        <f t="shared" si="16"/>
        <v>#DIV/0!</v>
      </c>
    </row>
    <row r="68" spans="2:11" x14ac:dyDescent="0.3">
      <c r="B68" s="8"/>
      <c r="C68" s="30"/>
      <c r="D68" s="8"/>
      <c r="E68" s="8">
        <v>3214</v>
      </c>
      <c r="F68" s="36" t="s">
        <v>212</v>
      </c>
      <c r="G68" s="57">
        <v>103474.32</v>
      </c>
      <c r="H68" s="57"/>
      <c r="I68" s="58">
        <v>7899.32</v>
      </c>
      <c r="J68" s="35"/>
      <c r="K68" s="35"/>
    </row>
    <row r="69" spans="2:11" ht="26.4" x14ac:dyDescent="0.3">
      <c r="B69" s="8"/>
      <c r="C69" s="30"/>
      <c r="D69" s="8"/>
      <c r="E69" s="8">
        <v>3212</v>
      </c>
      <c r="F69" s="59" t="s">
        <v>100</v>
      </c>
      <c r="G69" s="57">
        <v>9074.82</v>
      </c>
      <c r="H69" s="57"/>
      <c r="I69" s="58">
        <v>136260.29999999999</v>
      </c>
      <c r="J69" s="35">
        <f t="shared" ref="J69:J115" si="17">I69/G69</f>
        <v>15.015206913194971</v>
      </c>
      <c r="K69" s="35"/>
    </row>
    <row r="70" spans="2:11" x14ac:dyDescent="0.3">
      <c r="B70" s="8"/>
      <c r="C70" s="30"/>
      <c r="D70" s="9"/>
      <c r="E70" s="8">
        <v>3213</v>
      </c>
      <c r="F70" s="13" t="s">
        <v>101</v>
      </c>
      <c r="G70" s="57"/>
      <c r="H70" s="57"/>
      <c r="I70" s="58">
        <v>24907.09</v>
      </c>
      <c r="J70" s="35" t="e">
        <f t="shared" si="17"/>
        <v>#DIV/0!</v>
      </c>
      <c r="K70" s="35" t="e">
        <f t="shared" ref="K70:K115" si="18">I70/H70</f>
        <v>#DIV/0!</v>
      </c>
    </row>
    <row r="71" spans="2:11" x14ac:dyDescent="0.3">
      <c r="B71" s="8"/>
      <c r="C71" s="30"/>
      <c r="D71" s="9">
        <v>322</v>
      </c>
      <c r="E71" s="8"/>
      <c r="F71" s="13" t="s">
        <v>102</v>
      </c>
      <c r="G71" s="57">
        <f>SUM(G72:G77)</f>
        <v>447489.53</v>
      </c>
      <c r="H71" s="57">
        <v>435416.41</v>
      </c>
      <c r="I71" s="57">
        <f>SUM(I72:I77)</f>
        <v>487781.44</v>
      </c>
      <c r="J71" s="35">
        <f t="shared" si="17"/>
        <v>1.0900398943412151</v>
      </c>
      <c r="K71" s="35">
        <f>I71/H71*100</f>
        <v>112.02642546246709</v>
      </c>
    </row>
    <row r="72" spans="2:11" x14ac:dyDescent="0.3">
      <c r="B72" s="8"/>
      <c r="C72" s="30"/>
      <c r="D72" s="9"/>
      <c r="E72" s="8">
        <v>3221</v>
      </c>
      <c r="F72" s="13" t="s">
        <v>103</v>
      </c>
      <c r="G72" s="57">
        <v>30670.87</v>
      </c>
      <c r="H72" s="57"/>
      <c r="I72" s="58">
        <v>27142.25</v>
      </c>
      <c r="J72" s="35">
        <f t="shared" si="17"/>
        <v>0.88495207341689364</v>
      </c>
      <c r="K72" s="35" t="e">
        <f t="shared" si="18"/>
        <v>#DIV/0!</v>
      </c>
    </row>
    <row r="73" spans="2:11" x14ac:dyDescent="0.3">
      <c r="B73" s="8"/>
      <c r="C73" s="30"/>
      <c r="D73" s="9"/>
      <c r="E73" s="8">
        <v>3222</v>
      </c>
      <c r="F73" s="13" t="s">
        <v>104</v>
      </c>
      <c r="G73" s="57">
        <v>155931.64000000001</v>
      </c>
      <c r="H73" s="57"/>
      <c r="I73" s="58">
        <v>8.82</v>
      </c>
      <c r="J73" s="35">
        <f t="shared" si="17"/>
        <v>5.6563247843734597E-5</v>
      </c>
      <c r="K73" s="35" t="e">
        <f t="shared" si="18"/>
        <v>#DIV/0!</v>
      </c>
    </row>
    <row r="74" spans="2:11" x14ac:dyDescent="0.3">
      <c r="B74" s="8"/>
      <c r="C74" s="30"/>
      <c r="D74" s="9"/>
      <c r="E74" s="8">
        <v>3223</v>
      </c>
      <c r="F74" s="13" t="s">
        <v>105</v>
      </c>
      <c r="G74" s="57">
        <v>175313.85</v>
      </c>
      <c r="H74" s="57"/>
      <c r="I74" s="58">
        <v>301527.7</v>
      </c>
      <c r="J74" s="35">
        <f t="shared" si="17"/>
        <v>1.7199308554344108</v>
      </c>
      <c r="K74" s="35" t="e">
        <f t="shared" si="18"/>
        <v>#DIV/0!</v>
      </c>
    </row>
    <row r="75" spans="2:11" x14ac:dyDescent="0.3">
      <c r="B75" s="8"/>
      <c r="C75" s="30"/>
      <c r="D75" s="9"/>
      <c r="E75" s="8">
        <v>3224</v>
      </c>
      <c r="F75" s="13" t="s">
        <v>106</v>
      </c>
      <c r="G75" s="57">
        <v>27033.75</v>
      </c>
      <c r="H75" s="57"/>
      <c r="I75" s="58">
        <v>50718.7</v>
      </c>
      <c r="J75" s="35">
        <f t="shared" si="17"/>
        <v>1.876125213853054</v>
      </c>
      <c r="K75" s="35" t="e">
        <f t="shared" si="18"/>
        <v>#DIV/0!</v>
      </c>
    </row>
    <row r="76" spans="2:11" x14ac:dyDescent="0.3">
      <c r="B76" s="8"/>
      <c r="C76" s="30"/>
      <c r="D76" s="9"/>
      <c r="E76" s="8">
        <v>3225</v>
      </c>
      <c r="F76" s="13" t="s">
        <v>107</v>
      </c>
      <c r="G76" s="57">
        <v>43787.41</v>
      </c>
      <c r="H76" s="57"/>
      <c r="I76" s="58">
        <v>76347.05</v>
      </c>
      <c r="J76" s="35">
        <f t="shared" si="17"/>
        <v>1.743584514361548</v>
      </c>
      <c r="K76" s="35" t="e">
        <f t="shared" si="18"/>
        <v>#DIV/0!</v>
      </c>
    </row>
    <row r="77" spans="2:11" x14ac:dyDescent="0.3">
      <c r="B77" s="8"/>
      <c r="C77" s="30"/>
      <c r="D77" s="9"/>
      <c r="E77" s="8">
        <v>3227</v>
      </c>
      <c r="F77" s="13" t="s">
        <v>108</v>
      </c>
      <c r="G77" s="57">
        <v>14752.01</v>
      </c>
      <c r="H77" s="57"/>
      <c r="I77" s="58">
        <v>32036.92</v>
      </c>
      <c r="J77" s="35">
        <f t="shared" si="17"/>
        <v>2.1716986363214232</v>
      </c>
      <c r="K77" s="35" t="e">
        <f t="shared" si="18"/>
        <v>#DIV/0!</v>
      </c>
    </row>
    <row r="78" spans="2:11" x14ac:dyDescent="0.3">
      <c r="B78" s="8"/>
      <c r="C78" s="30"/>
      <c r="D78" s="9">
        <v>323</v>
      </c>
      <c r="E78" s="8"/>
      <c r="F78" s="13" t="s">
        <v>109</v>
      </c>
      <c r="G78" s="57">
        <f>SUM(G79:G87)</f>
        <v>1013808.39</v>
      </c>
      <c r="H78" s="57">
        <v>1467713</v>
      </c>
      <c r="I78" s="57">
        <f>SUM(I79:I87)</f>
        <v>1488310.74</v>
      </c>
      <c r="J78" s="35">
        <f t="shared" si="17"/>
        <v>1.4680394783475801</v>
      </c>
      <c r="K78" s="35">
        <f>I78/H78*100</f>
        <v>101.40339017232934</v>
      </c>
    </row>
    <row r="79" spans="2:11" x14ac:dyDescent="0.3">
      <c r="B79" s="8"/>
      <c r="C79" s="30"/>
      <c r="D79" s="9"/>
      <c r="E79" s="8">
        <v>3231</v>
      </c>
      <c r="F79" s="13" t="s">
        <v>110</v>
      </c>
      <c r="G79" s="57">
        <v>28145.82</v>
      </c>
      <c r="H79" s="57"/>
      <c r="I79" s="58">
        <v>50096.82</v>
      </c>
      <c r="J79" s="35">
        <f t="shared" si="17"/>
        <v>1.7799026640545559</v>
      </c>
      <c r="K79" s="35" t="e">
        <f t="shared" si="18"/>
        <v>#DIV/0!</v>
      </c>
    </row>
    <row r="80" spans="2:11" x14ac:dyDescent="0.3">
      <c r="B80" s="8"/>
      <c r="C80" s="30"/>
      <c r="D80" s="9"/>
      <c r="E80" s="8">
        <v>3232</v>
      </c>
      <c r="F80" s="13" t="s">
        <v>111</v>
      </c>
      <c r="G80" s="57">
        <v>280849.09999999998</v>
      </c>
      <c r="H80" s="57"/>
      <c r="I80" s="58">
        <v>516489.19</v>
      </c>
      <c r="J80" s="35">
        <f t="shared" si="17"/>
        <v>1.8390273994112853</v>
      </c>
      <c r="K80" s="35" t="e">
        <f t="shared" si="18"/>
        <v>#DIV/0!</v>
      </c>
    </row>
    <row r="81" spans="2:11" x14ac:dyDescent="0.3">
      <c r="B81" s="8"/>
      <c r="C81" s="30"/>
      <c r="D81" s="9"/>
      <c r="E81" s="8">
        <v>3233</v>
      </c>
      <c r="F81" s="13" t="s">
        <v>112</v>
      </c>
      <c r="G81" s="57">
        <v>4580.18</v>
      </c>
      <c r="H81" s="57"/>
      <c r="I81" s="58">
        <v>1827.59</v>
      </c>
      <c r="J81" s="35">
        <f t="shared" si="17"/>
        <v>0.39902143583876609</v>
      </c>
      <c r="K81" s="35" t="e">
        <f t="shared" si="18"/>
        <v>#DIV/0!</v>
      </c>
    </row>
    <row r="82" spans="2:11" x14ac:dyDescent="0.3">
      <c r="B82" s="8"/>
      <c r="C82" s="30"/>
      <c r="D82" s="9"/>
      <c r="E82" s="8">
        <v>3234</v>
      </c>
      <c r="F82" s="13" t="s">
        <v>113</v>
      </c>
      <c r="G82" s="57">
        <v>140909.84</v>
      </c>
      <c r="H82" s="57"/>
      <c r="I82" s="58">
        <v>161101.24</v>
      </c>
      <c r="J82" s="35">
        <f t="shared" si="17"/>
        <v>1.143293044687298</v>
      </c>
      <c r="K82" s="35" t="e">
        <f t="shared" si="18"/>
        <v>#DIV/0!</v>
      </c>
    </row>
    <row r="83" spans="2:11" x14ac:dyDescent="0.3">
      <c r="B83" s="8"/>
      <c r="C83" s="30"/>
      <c r="D83" s="9"/>
      <c r="E83" s="8">
        <v>3235</v>
      </c>
      <c r="F83" s="13" t="s">
        <v>114</v>
      </c>
      <c r="G83" s="57">
        <v>89447.3</v>
      </c>
      <c r="H83" s="57"/>
      <c r="I83" s="58">
        <v>204442.69</v>
      </c>
      <c r="J83" s="35">
        <f t="shared" si="17"/>
        <v>2.2856217012699096</v>
      </c>
      <c r="K83" s="35" t="e">
        <f t="shared" si="18"/>
        <v>#DIV/0!</v>
      </c>
    </row>
    <row r="84" spans="2:11" x14ac:dyDescent="0.3">
      <c r="B84" s="8"/>
      <c r="C84" s="30"/>
      <c r="D84" s="9"/>
      <c r="E84" s="8">
        <v>3236</v>
      </c>
      <c r="F84" s="13" t="s">
        <v>115</v>
      </c>
      <c r="G84" s="57">
        <v>2186.2800000000002</v>
      </c>
      <c r="H84" s="57"/>
      <c r="I84" s="58">
        <v>4094.04</v>
      </c>
      <c r="J84" s="35">
        <f t="shared" si="17"/>
        <v>1.8726055217081068</v>
      </c>
      <c r="K84" s="35" t="e">
        <f t="shared" si="18"/>
        <v>#DIV/0!</v>
      </c>
    </row>
    <row r="85" spans="2:11" x14ac:dyDescent="0.3">
      <c r="B85" s="8"/>
      <c r="C85" s="30"/>
      <c r="D85" s="9"/>
      <c r="E85" s="8">
        <v>3237</v>
      </c>
      <c r="F85" s="13" t="s">
        <v>116</v>
      </c>
      <c r="G85" s="57">
        <v>421842</v>
      </c>
      <c r="H85" s="57"/>
      <c r="I85" s="58">
        <v>452153.92</v>
      </c>
      <c r="J85" s="35">
        <f t="shared" si="17"/>
        <v>1.0718560977806857</v>
      </c>
      <c r="K85" s="35" t="e">
        <f t="shared" si="18"/>
        <v>#DIV/0!</v>
      </c>
    </row>
    <row r="86" spans="2:11" x14ac:dyDescent="0.3">
      <c r="B86" s="8"/>
      <c r="C86" s="30"/>
      <c r="D86" s="9"/>
      <c r="E86" s="8">
        <v>3238</v>
      </c>
      <c r="F86" s="13" t="s">
        <v>117</v>
      </c>
      <c r="G86" s="57">
        <v>292.35000000000002</v>
      </c>
      <c r="H86" s="57"/>
      <c r="I86" s="58">
        <v>2293.6999999999998</v>
      </c>
      <c r="J86" s="35">
        <f t="shared" si="17"/>
        <v>7.8457328544552754</v>
      </c>
      <c r="K86" s="35" t="e">
        <f t="shared" si="18"/>
        <v>#DIV/0!</v>
      </c>
    </row>
    <row r="87" spans="2:11" x14ac:dyDescent="0.3">
      <c r="B87" s="8"/>
      <c r="C87" s="30"/>
      <c r="D87" s="9"/>
      <c r="E87" s="8">
        <v>3239</v>
      </c>
      <c r="F87" s="13" t="s">
        <v>118</v>
      </c>
      <c r="G87" s="57">
        <v>45555.519999999997</v>
      </c>
      <c r="H87" s="57"/>
      <c r="I87" s="58">
        <v>95811.55</v>
      </c>
      <c r="J87" s="35">
        <f t="shared" si="17"/>
        <v>2.1031820073615668</v>
      </c>
      <c r="K87" s="35" t="e">
        <f t="shared" si="18"/>
        <v>#DIV/0!</v>
      </c>
    </row>
    <row r="88" spans="2:11" x14ac:dyDescent="0.3">
      <c r="B88" s="8"/>
      <c r="C88" s="30"/>
      <c r="D88" s="9">
        <v>324</v>
      </c>
      <c r="E88" s="8"/>
      <c r="F88" s="13" t="s">
        <v>119</v>
      </c>
      <c r="G88" s="57">
        <v>518.52</v>
      </c>
      <c r="H88" s="57">
        <v>3500</v>
      </c>
      <c r="I88" s="58">
        <v>2822.5</v>
      </c>
      <c r="J88" s="35">
        <f t="shared" si="17"/>
        <v>5.4433773046362726</v>
      </c>
      <c r="K88" s="35">
        <f>SUM(I88/H88*100)</f>
        <v>80.642857142857139</v>
      </c>
    </row>
    <row r="89" spans="2:11" x14ac:dyDescent="0.3">
      <c r="B89" s="8"/>
      <c r="C89" s="30"/>
      <c r="D89" s="9">
        <v>325</v>
      </c>
      <c r="E89" s="8"/>
      <c r="F89" s="13" t="s">
        <v>243</v>
      </c>
      <c r="G89" s="57"/>
      <c r="H89" s="57">
        <v>166000</v>
      </c>
      <c r="I89" s="58">
        <v>166494.54999999999</v>
      </c>
      <c r="J89" s="35"/>
      <c r="K89" s="35">
        <f>SUM(I89/H89*100)</f>
        <v>100.29792168674699</v>
      </c>
    </row>
    <row r="90" spans="2:11" x14ac:dyDescent="0.3">
      <c r="B90" s="8"/>
      <c r="C90" s="30"/>
      <c r="D90" s="9">
        <v>329</v>
      </c>
      <c r="E90" s="8"/>
      <c r="F90" s="13" t="s">
        <v>120</v>
      </c>
      <c r="G90" s="57">
        <f>SUM(G91:G97)</f>
        <v>118366.06</v>
      </c>
      <c r="H90" s="57">
        <v>80000</v>
      </c>
      <c r="I90" s="57">
        <f>SUM(I91:I97)</f>
        <v>104510.64000000001</v>
      </c>
      <c r="J90" s="35">
        <f t="shared" si="17"/>
        <v>0.88294431697734987</v>
      </c>
      <c r="K90" s="35">
        <f>I90/H90*100</f>
        <v>130.63830000000002</v>
      </c>
    </row>
    <row r="91" spans="2:11" ht="26.4" x14ac:dyDescent="0.3">
      <c r="B91" s="8"/>
      <c r="C91" s="30"/>
      <c r="D91" s="9"/>
      <c r="E91" s="61">
        <v>3291</v>
      </c>
      <c r="F91" s="59" t="s">
        <v>121</v>
      </c>
      <c r="G91" s="63">
        <v>9799.56</v>
      </c>
      <c r="H91" s="57"/>
      <c r="I91" s="62">
        <v>9987.68</v>
      </c>
      <c r="J91" s="35">
        <f t="shared" si="17"/>
        <v>1.0191967802636037</v>
      </c>
      <c r="K91" s="35" t="e">
        <f t="shared" si="18"/>
        <v>#DIV/0!</v>
      </c>
    </row>
    <row r="92" spans="2:11" x14ac:dyDescent="0.3">
      <c r="B92" s="8"/>
      <c r="C92" s="30"/>
      <c r="D92" s="9"/>
      <c r="E92" s="8">
        <v>3292</v>
      </c>
      <c r="F92" s="13" t="s">
        <v>122</v>
      </c>
      <c r="G92" s="57">
        <v>36434.480000000003</v>
      </c>
      <c r="H92" s="57"/>
      <c r="I92" s="58">
        <v>61909.08</v>
      </c>
      <c r="J92" s="35">
        <f t="shared" si="17"/>
        <v>1.6991893393291189</v>
      </c>
      <c r="K92" s="35" t="e">
        <f t="shared" si="18"/>
        <v>#DIV/0!</v>
      </c>
    </row>
    <row r="93" spans="2:11" x14ac:dyDescent="0.3">
      <c r="B93" s="8"/>
      <c r="C93" s="30"/>
      <c r="D93" s="9"/>
      <c r="E93" s="8">
        <v>3293</v>
      </c>
      <c r="F93" s="13" t="s">
        <v>123</v>
      </c>
      <c r="G93" s="57">
        <v>3447.26</v>
      </c>
      <c r="H93" s="57"/>
      <c r="I93" s="58">
        <v>3180.07</v>
      </c>
      <c r="J93" s="35">
        <f t="shared" si="17"/>
        <v>0.92249206616269153</v>
      </c>
      <c r="K93" s="35" t="e">
        <f t="shared" si="18"/>
        <v>#DIV/0!</v>
      </c>
    </row>
    <row r="94" spans="2:11" x14ac:dyDescent="0.3">
      <c r="B94" s="8"/>
      <c r="C94" s="30"/>
      <c r="D94" s="9"/>
      <c r="E94" s="8">
        <v>3294</v>
      </c>
      <c r="F94" s="13" t="s">
        <v>124</v>
      </c>
      <c r="G94" s="57">
        <v>2475.2800000000002</v>
      </c>
      <c r="H94" s="57"/>
      <c r="I94" s="58">
        <v>3063</v>
      </c>
      <c r="J94" s="35">
        <f t="shared" si="17"/>
        <v>1.2374357648427652</v>
      </c>
      <c r="K94" s="35" t="e">
        <f t="shared" si="18"/>
        <v>#DIV/0!</v>
      </c>
    </row>
    <row r="95" spans="2:11" x14ac:dyDescent="0.3">
      <c r="B95" s="8"/>
      <c r="C95" s="30"/>
      <c r="D95" s="9"/>
      <c r="E95" s="8">
        <v>3295</v>
      </c>
      <c r="F95" s="13" t="s">
        <v>125</v>
      </c>
      <c r="G95" s="57">
        <v>28991.73</v>
      </c>
      <c r="H95" s="57"/>
      <c r="I95" s="58">
        <v>14214.62</v>
      </c>
      <c r="J95" s="35">
        <f t="shared" si="17"/>
        <v>0.49029913013124782</v>
      </c>
      <c r="K95" s="35" t="e">
        <f t="shared" si="18"/>
        <v>#DIV/0!</v>
      </c>
    </row>
    <row r="96" spans="2:11" x14ac:dyDescent="0.3">
      <c r="B96" s="8"/>
      <c r="C96" s="30"/>
      <c r="D96" s="9"/>
      <c r="E96" s="8">
        <v>3296</v>
      </c>
      <c r="F96" s="13" t="s">
        <v>126</v>
      </c>
      <c r="G96" s="57">
        <v>36702.11</v>
      </c>
      <c r="H96" s="57"/>
      <c r="I96" s="58">
        <v>11970.81</v>
      </c>
      <c r="J96" s="35">
        <f t="shared" si="17"/>
        <v>0.32616135693560938</v>
      </c>
      <c r="K96" s="35" t="e">
        <f t="shared" si="18"/>
        <v>#DIV/0!</v>
      </c>
    </row>
    <row r="97" spans="2:11" x14ac:dyDescent="0.3">
      <c r="B97" s="8"/>
      <c r="C97" s="30"/>
      <c r="D97" s="9"/>
      <c r="E97" s="8">
        <v>3299</v>
      </c>
      <c r="F97" s="13" t="s">
        <v>120</v>
      </c>
      <c r="G97" s="57">
        <v>515.64</v>
      </c>
      <c r="H97" s="57"/>
      <c r="I97" s="58">
        <v>185.38</v>
      </c>
      <c r="J97" s="35">
        <f t="shared" si="17"/>
        <v>0.35951438988441548</v>
      </c>
      <c r="K97" s="35" t="e">
        <f t="shared" si="18"/>
        <v>#DIV/0!</v>
      </c>
    </row>
    <row r="98" spans="2:11" x14ac:dyDescent="0.3">
      <c r="B98" s="8"/>
      <c r="C98" s="8">
        <v>34</v>
      </c>
      <c r="D98" s="9"/>
      <c r="E98" s="8"/>
      <c r="F98" s="13" t="s">
        <v>127</v>
      </c>
      <c r="G98" s="57">
        <f>G99</f>
        <v>0</v>
      </c>
      <c r="H98" s="57">
        <f>SUM(H99)</f>
        <v>13000</v>
      </c>
      <c r="I98" s="57">
        <f t="shared" ref="I98" si="19">I99</f>
        <v>9601.44</v>
      </c>
      <c r="J98" s="35" t="e">
        <f t="shared" si="17"/>
        <v>#DIV/0!</v>
      </c>
      <c r="K98" s="35">
        <f>I98/H98*100</f>
        <v>73.857230769230782</v>
      </c>
    </row>
    <row r="99" spans="2:11" x14ac:dyDescent="0.3">
      <c r="B99" s="8"/>
      <c r="C99" s="30"/>
      <c r="D99" s="9">
        <v>343</v>
      </c>
      <c r="E99" s="8"/>
      <c r="F99" s="13" t="s">
        <v>128</v>
      </c>
      <c r="G99" s="57"/>
      <c r="H99" s="57">
        <v>13000</v>
      </c>
      <c r="I99" s="57">
        <f t="shared" ref="I99" si="20">SUM(I100,I101,I102)</f>
        <v>9601.44</v>
      </c>
      <c r="J99" s="35" t="e">
        <f t="shared" si="17"/>
        <v>#DIV/0!</v>
      </c>
      <c r="K99" s="35">
        <f>I99/H99*100</f>
        <v>73.857230769230782</v>
      </c>
    </row>
    <row r="100" spans="2:11" x14ac:dyDescent="0.3">
      <c r="B100" s="8"/>
      <c r="C100" s="30"/>
      <c r="D100" s="9"/>
      <c r="E100" s="8">
        <v>3431</v>
      </c>
      <c r="F100" s="13" t="s">
        <v>129</v>
      </c>
      <c r="G100" s="57">
        <v>5018.3900000000003</v>
      </c>
      <c r="H100" s="57"/>
      <c r="I100" s="58">
        <v>6754.93</v>
      </c>
      <c r="J100" s="35">
        <f t="shared" si="17"/>
        <v>1.3460352822319508</v>
      </c>
      <c r="K100" s="35" t="e">
        <f t="shared" si="18"/>
        <v>#DIV/0!</v>
      </c>
    </row>
    <row r="101" spans="2:11" ht="26.4" x14ac:dyDescent="0.3">
      <c r="B101" s="8"/>
      <c r="C101" s="30"/>
      <c r="D101" s="9"/>
      <c r="E101" s="8">
        <v>3432</v>
      </c>
      <c r="F101" s="59" t="s">
        <v>130</v>
      </c>
      <c r="G101" s="57"/>
      <c r="H101" s="57"/>
      <c r="I101" s="58"/>
      <c r="J101" s="35" t="e">
        <f t="shared" si="17"/>
        <v>#DIV/0!</v>
      </c>
      <c r="K101" s="35" t="e">
        <f t="shared" si="18"/>
        <v>#DIV/0!</v>
      </c>
    </row>
    <row r="102" spans="2:11" x14ac:dyDescent="0.3">
      <c r="B102" s="8"/>
      <c r="C102" s="30"/>
      <c r="D102" s="9"/>
      <c r="E102" s="8">
        <v>3433</v>
      </c>
      <c r="F102" s="59" t="s">
        <v>131</v>
      </c>
      <c r="G102" s="57">
        <v>9288.09</v>
      </c>
      <c r="H102" s="57"/>
      <c r="I102" s="58">
        <v>2846.51</v>
      </c>
      <c r="J102" s="35">
        <f t="shared" si="17"/>
        <v>0.30646882189987396</v>
      </c>
      <c r="K102" s="35" t="e">
        <f t="shared" si="18"/>
        <v>#DIV/0!</v>
      </c>
    </row>
    <row r="103" spans="2:11" x14ac:dyDescent="0.3">
      <c r="B103" s="10">
        <v>4</v>
      </c>
      <c r="C103" s="11"/>
      <c r="D103" s="11"/>
      <c r="E103" s="11"/>
      <c r="F103" s="28" t="s">
        <v>6</v>
      </c>
      <c r="G103" s="60">
        <f>SUM(G104:G105)</f>
        <v>1026740.4000000001</v>
      </c>
      <c r="H103" s="60">
        <f>SUM(H104+H105+H117)</f>
        <v>1016527.17</v>
      </c>
      <c r="I103" s="60">
        <f>SUM(I104+I105+I117)</f>
        <v>1019530.4400000001</v>
      </c>
      <c r="J103" s="42">
        <f t="shared" si="17"/>
        <v>0.9929778160087982</v>
      </c>
      <c r="K103" s="42">
        <f>I103/H103*100</f>
        <v>100.29544414439999</v>
      </c>
    </row>
    <row r="104" spans="2:11" x14ac:dyDescent="0.3">
      <c r="B104" s="10"/>
      <c r="C104" s="111">
        <v>41</v>
      </c>
      <c r="D104" s="111">
        <v>412</v>
      </c>
      <c r="E104" s="111"/>
      <c r="F104" s="93" t="s">
        <v>238</v>
      </c>
      <c r="G104" s="57">
        <v>285485.34000000003</v>
      </c>
      <c r="H104" s="57"/>
      <c r="I104" s="57">
        <v>560.5</v>
      </c>
      <c r="J104" s="35"/>
      <c r="K104" s="35"/>
    </row>
    <row r="105" spans="2:11" ht="26.4" x14ac:dyDescent="0.3">
      <c r="B105" s="12"/>
      <c r="C105" s="12">
        <v>42</v>
      </c>
      <c r="D105" s="12"/>
      <c r="E105" s="12"/>
      <c r="F105" s="29" t="s">
        <v>132</v>
      </c>
      <c r="G105" s="57">
        <f>G106+G108+G115</f>
        <v>741255.06</v>
      </c>
      <c r="H105" s="57">
        <f>SUM(H106:H115)</f>
        <v>983402.17</v>
      </c>
      <c r="I105" s="57">
        <f>SUM(I108+I115)</f>
        <v>985857.44000000006</v>
      </c>
      <c r="J105" s="35">
        <f t="shared" si="17"/>
        <v>1.329984094813464</v>
      </c>
      <c r="K105" s="35">
        <f>I105/H105*100</f>
        <v>100.24967099676016</v>
      </c>
    </row>
    <row r="106" spans="2:11" x14ac:dyDescent="0.3">
      <c r="B106" s="12"/>
      <c r="C106" s="12"/>
      <c r="D106" s="8">
        <v>421</v>
      </c>
      <c r="E106" s="8"/>
      <c r="F106" s="13" t="s">
        <v>133</v>
      </c>
      <c r="G106" s="57">
        <f>SUM(G107)</f>
        <v>0</v>
      </c>
      <c r="H106" s="57">
        <f t="shared" ref="H106:I106" si="21">SUM(H107)</f>
        <v>0</v>
      </c>
      <c r="I106" s="57">
        <f t="shared" si="21"/>
        <v>0</v>
      </c>
      <c r="J106" s="35" t="e">
        <f t="shared" si="17"/>
        <v>#DIV/0!</v>
      </c>
      <c r="K106" s="35" t="e">
        <f t="shared" si="18"/>
        <v>#DIV/0!</v>
      </c>
    </row>
    <row r="107" spans="2:11" x14ac:dyDescent="0.3">
      <c r="B107" s="12"/>
      <c r="C107" s="12"/>
      <c r="D107" s="8"/>
      <c r="E107" s="8">
        <v>4212</v>
      </c>
      <c r="F107" s="13" t="s">
        <v>134</v>
      </c>
      <c r="G107" s="57"/>
      <c r="H107" s="6"/>
      <c r="I107" s="58">
        <v>0</v>
      </c>
      <c r="J107" s="35" t="e">
        <f t="shared" si="17"/>
        <v>#DIV/0!</v>
      </c>
      <c r="K107" s="35" t="e">
        <f t="shared" si="18"/>
        <v>#DIV/0!</v>
      </c>
    </row>
    <row r="108" spans="2:11" x14ac:dyDescent="0.3">
      <c r="B108" s="12"/>
      <c r="C108" s="12"/>
      <c r="D108" s="8">
        <v>422</v>
      </c>
      <c r="E108" s="8"/>
      <c r="F108" s="13" t="s">
        <v>135</v>
      </c>
      <c r="G108" s="57">
        <f>SUM(G109,G110,G111,G112,G113,G114)</f>
        <v>141255.06</v>
      </c>
      <c r="H108" s="57">
        <v>152886</v>
      </c>
      <c r="I108" s="57">
        <f t="shared" ref="I108" si="22">SUM(I109,I110,I111,I112,I113,I114)</f>
        <v>155341.27000000002</v>
      </c>
      <c r="J108" s="35">
        <f t="shared" si="17"/>
        <v>1.099721808195756</v>
      </c>
      <c r="K108" s="35">
        <f>I108/H108*100</f>
        <v>101.60594822285887</v>
      </c>
    </row>
    <row r="109" spans="2:11" x14ac:dyDescent="0.3">
      <c r="B109" s="12"/>
      <c r="C109" s="12"/>
      <c r="D109" s="8"/>
      <c r="E109" s="8">
        <v>4221</v>
      </c>
      <c r="F109" s="13" t="s">
        <v>136</v>
      </c>
      <c r="G109" s="57">
        <v>10584.99</v>
      </c>
      <c r="H109" s="6"/>
      <c r="I109" s="58">
        <v>16029.09</v>
      </c>
      <c r="J109" s="35">
        <f t="shared" si="17"/>
        <v>1.5143226398891261</v>
      </c>
      <c r="K109" s="35" t="e">
        <f t="shared" si="18"/>
        <v>#DIV/0!</v>
      </c>
    </row>
    <row r="110" spans="2:11" x14ac:dyDescent="0.3">
      <c r="B110" s="12"/>
      <c r="C110" s="12"/>
      <c r="D110" s="8"/>
      <c r="E110" s="8">
        <v>4222</v>
      </c>
      <c r="F110" s="13" t="s">
        <v>137</v>
      </c>
      <c r="G110" s="57">
        <v>19014.87</v>
      </c>
      <c r="H110" s="6"/>
      <c r="I110" s="58">
        <v>6407.5</v>
      </c>
      <c r="J110" s="35">
        <f t="shared" si="17"/>
        <v>0.33697311630318799</v>
      </c>
      <c r="K110" s="35" t="e">
        <f t="shared" si="18"/>
        <v>#DIV/0!</v>
      </c>
    </row>
    <row r="111" spans="2:11" x14ac:dyDescent="0.3">
      <c r="B111" s="12"/>
      <c r="C111" s="12"/>
      <c r="D111" s="8"/>
      <c r="E111" s="8">
        <v>4223</v>
      </c>
      <c r="F111" s="13" t="s">
        <v>138</v>
      </c>
      <c r="G111" s="57">
        <v>2110.85</v>
      </c>
      <c r="H111" s="6"/>
      <c r="I111" s="58">
        <v>6618.69</v>
      </c>
      <c r="J111" s="35">
        <f t="shared" si="17"/>
        <v>3.1355567662316126</v>
      </c>
      <c r="K111" s="35" t="e">
        <f t="shared" si="18"/>
        <v>#DIV/0!</v>
      </c>
    </row>
    <row r="112" spans="2:11" x14ac:dyDescent="0.3">
      <c r="B112" s="12"/>
      <c r="C112" s="12"/>
      <c r="D112" s="8"/>
      <c r="E112" s="8">
        <v>4224</v>
      </c>
      <c r="F112" s="13" t="s">
        <v>139</v>
      </c>
      <c r="G112" s="57">
        <v>107451.2</v>
      </c>
      <c r="H112" s="6"/>
      <c r="I112" s="58">
        <v>125966.49</v>
      </c>
      <c r="J112" s="35">
        <f t="shared" si="17"/>
        <v>1.172313478118439</v>
      </c>
      <c r="K112" s="35" t="e">
        <f t="shared" si="18"/>
        <v>#DIV/0!</v>
      </c>
    </row>
    <row r="113" spans="2:11" x14ac:dyDescent="0.3">
      <c r="B113" s="12"/>
      <c r="C113" s="12"/>
      <c r="D113" s="8"/>
      <c r="E113" s="8">
        <v>4225</v>
      </c>
      <c r="F113" s="13" t="s">
        <v>140</v>
      </c>
      <c r="G113" s="57">
        <v>2093.15</v>
      </c>
      <c r="H113" s="6"/>
      <c r="I113" s="58">
        <v>319.5</v>
      </c>
      <c r="J113" s="35">
        <f t="shared" si="17"/>
        <v>0.15264075675417432</v>
      </c>
      <c r="K113" s="35" t="e">
        <f t="shared" si="18"/>
        <v>#DIV/0!</v>
      </c>
    </row>
    <row r="114" spans="2:11" x14ac:dyDescent="0.3">
      <c r="B114" s="12"/>
      <c r="C114" s="12"/>
      <c r="D114" s="8"/>
      <c r="E114" s="8">
        <v>4227</v>
      </c>
      <c r="F114" s="13" t="s">
        <v>141</v>
      </c>
      <c r="G114" s="57"/>
      <c r="H114" s="6"/>
      <c r="I114" s="58"/>
      <c r="J114" s="35" t="e">
        <f t="shared" si="17"/>
        <v>#DIV/0!</v>
      </c>
      <c r="K114" s="35" t="e">
        <f t="shared" si="18"/>
        <v>#DIV/0!</v>
      </c>
    </row>
    <row r="115" spans="2:11" x14ac:dyDescent="0.3">
      <c r="B115" s="12"/>
      <c r="C115" s="12"/>
      <c r="D115" s="8">
        <v>423</v>
      </c>
      <c r="E115" s="8"/>
      <c r="F115" s="13" t="s">
        <v>142</v>
      </c>
      <c r="G115" s="57">
        <f>SUM(G116)</f>
        <v>600000</v>
      </c>
      <c r="H115" s="57">
        <v>830516.17</v>
      </c>
      <c r="I115" s="57">
        <f>SUM(I116)</f>
        <v>830516.17</v>
      </c>
      <c r="J115" s="35">
        <f t="shared" si="17"/>
        <v>1.3841936166666666</v>
      </c>
      <c r="K115" s="35">
        <f t="shared" si="18"/>
        <v>1</v>
      </c>
    </row>
    <row r="116" spans="2:11" x14ac:dyDescent="0.3">
      <c r="B116" s="12"/>
      <c r="C116" s="12"/>
      <c r="D116" s="8"/>
      <c r="E116" s="8">
        <v>4231</v>
      </c>
      <c r="F116" s="13" t="s">
        <v>143</v>
      </c>
      <c r="G116" s="57">
        <v>600000</v>
      </c>
      <c r="H116" s="6">
        <v>830516.17</v>
      </c>
      <c r="I116" s="58">
        <v>830516.17</v>
      </c>
      <c r="J116" s="35"/>
      <c r="K116" s="35"/>
    </row>
    <row r="117" spans="2:11" x14ac:dyDescent="0.3">
      <c r="B117" s="12"/>
      <c r="C117" s="12">
        <v>45</v>
      </c>
      <c r="D117" s="8"/>
      <c r="E117" s="8"/>
      <c r="F117" s="13" t="s">
        <v>144</v>
      </c>
      <c r="G117" s="57">
        <f>SUM(G118,G119)</f>
        <v>0</v>
      </c>
      <c r="H117" s="57">
        <f t="shared" ref="H117:I117" si="23">SUM(H118,H119)</f>
        <v>33125</v>
      </c>
      <c r="I117" s="57">
        <f t="shared" si="23"/>
        <v>33112.5</v>
      </c>
      <c r="J117" s="35"/>
      <c r="K117" s="35"/>
    </row>
    <row r="118" spans="2:11" x14ac:dyDescent="0.3">
      <c r="B118" s="12"/>
      <c r="C118" s="12"/>
      <c r="D118" s="8">
        <v>451</v>
      </c>
      <c r="E118" s="8"/>
      <c r="F118" s="13" t="s">
        <v>145</v>
      </c>
      <c r="G118" s="57"/>
      <c r="H118" s="57"/>
      <c r="I118" s="58"/>
      <c r="J118" s="35" t="e">
        <f>I118/G118</f>
        <v>#DIV/0!</v>
      </c>
      <c r="K118" s="35" t="e">
        <f>I118/H118</f>
        <v>#DIV/0!</v>
      </c>
    </row>
    <row r="119" spans="2:11" x14ac:dyDescent="0.3">
      <c r="B119" s="12"/>
      <c r="C119" s="12"/>
      <c r="D119" s="8">
        <v>453</v>
      </c>
      <c r="E119" s="8"/>
      <c r="F119" s="13" t="s">
        <v>146</v>
      </c>
      <c r="G119" s="57"/>
      <c r="H119" s="57">
        <v>33125</v>
      </c>
      <c r="I119" s="57">
        <v>33112.5</v>
      </c>
      <c r="J119" s="35" t="e">
        <f>I119/G119</f>
        <v>#DIV/0!</v>
      </c>
      <c r="K119" s="35">
        <f>I119/H119*100</f>
        <v>99.962264150943398</v>
      </c>
    </row>
    <row r="120" spans="2:11" x14ac:dyDescent="0.3">
      <c r="B120" s="35"/>
      <c r="C120" s="35"/>
      <c r="D120" s="35"/>
      <c r="E120" s="35">
        <v>922</v>
      </c>
      <c r="F120" s="35" t="s">
        <v>207</v>
      </c>
      <c r="G120" s="64">
        <v>754334.29</v>
      </c>
      <c r="H120" s="64">
        <v>741364</v>
      </c>
      <c r="I120" s="64">
        <v>741364.27</v>
      </c>
      <c r="J120" s="35"/>
      <c r="K120" s="35"/>
    </row>
  </sheetData>
  <mergeCells count="7">
    <mergeCell ref="B8:F8"/>
    <mergeCell ref="B9:F9"/>
    <mergeCell ref="B52:F52"/>
    <mergeCell ref="B53:F53"/>
    <mergeCell ref="B2:K2"/>
    <mergeCell ref="B4:K4"/>
    <mergeCell ref="B6:K6"/>
  </mergeCells>
  <pageMargins left="0.25" right="0.25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74"/>
  <sheetViews>
    <sheetView topLeftCell="A27" workbookViewId="0">
      <selection activeCell="D33" sqref="D33"/>
    </sheetView>
  </sheetViews>
  <sheetFormatPr defaultRowHeight="14.4" x14ac:dyDescent="0.3"/>
  <cols>
    <col min="2" max="2" width="40.44140625" customWidth="1"/>
    <col min="3" max="4" width="25.33203125" customWidth="1"/>
    <col min="5" max="5" width="15.6640625" customWidth="1"/>
  </cols>
  <sheetData>
    <row r="1" spans="2:5" ht="17.399999999999999" x14ac:dyDescent="0.3">
      <c r="B1" s="20"/>
      <c r="C1" s="20"/>
      <c r="D1" s="3"/>
      <c r="E1" s="3"/>
    </row>
    <row r="2" spans="2:5" ht="15.75" customHeight="1" x14ac:dyDescent="0.3">
      <c r="B2" s="147" t="s">
        <v>39</v>
      </c>
      <c r="C2" s="147"/>
      <c r="D2" s="147"/>
      <c r="E2" s="147"/>
    </row>
    <row r="3" spans="2:5" ht="17.399999999999999" x14ac:dyDescent="0.3">
      <c r="B3" s="20"/>
      <c r="C3" s="20"/>
      <c r="D3" s="3"/>
      <c r="E3" s="3"/>
    </row>
    <row r="4" spans="2:5" ht="26.4" x14ac:dyDescent="0.3">
      <c r="B4" s="49" t="s">
        <v>7</v>
      </c>
      <c r="C4" s="49" t="s">
        <v>259</v>
      </c>
      <c r="D4" s="49" t="s">
        <v>258</v>
      </c>
      <c r="E4" s="49" t="s">
        <v>50</v>
      </c>
    </row>
    <row r="5" spans="2:5" x14ac:dyDescent="0.3">
      <c r="B5" s="49">
        <v>1</v>
      </c>
      <c r="C5" s="49">
        <v>4</v>
      </c>
      <c r="D5" s="49">
        <v>5</v>
      </c>
      <c r="E5" s="49" t="s">
        <v>19</v>
      </c>
    </row>
    <row r="6" spans="2:5" ht="15.6" x14ac:dyDescent="0.3">
      <c r="B6" s="123" t="s">
        <v>38</v>
      </c>
      <c r="C6" s="124">
        <f>SUM(C7+C10+C16+C21+C28)</f>
        <v>15983807.939999999</v>
      </c>
      <c r="D6" s="124">
        <f>SUM(D7+D10+D16+D21+D28)</f>
        <v>15342064.1</v>
      </c>
      <c r="E6" s="35">
        <f>D6/C6*100</f>
        <v>95.985037843241244</v>
      </c>
    </row>
    <row r="7" spans="2:5" x14ac:dyDescent="0.3">
      <c r="B7" s="7" t="s">
        <v>36</v>
      </c>
      <c r="C7" s="102">
        <f>SUM(C8:C9)</f>
        <v>622750</v>
      </c>
      <c r="D7" s="103">
        <f>SUM(D8:D9)</f>
        <v>616747.02</v>
      </c>
      <c r="E7" s="35">
        <f>D7/C7*100</f>
        <v>99.036052990766763</v>
      </c>
    </row>
    <row r="8" spans="2:5" x14ac:dyDescent="0.3">
      <c r="B8" s="115" t="s">
        <v>224</v>
      </c>
      <c r="C8" s="102"/>
      <c r="D8" s="103"/>
      <c r="E8" s="35"/>
    </row>
    <row r="9" spans="2:5" ht="39.6" x14ac:dyDescent="0.3">
      <c r="B9" s="94" t="s">
        <v>218</v>
      </c>
      <c r="C9" s="57">
        <v>622750</v>
      </c>
      <c r="D9" s="62">
        <v>616747.02</v>
      </c>
      <c r="E9" s="35">
        <f>D9/C9*100</f>
        <v>99.036052990766763</v>
      </c>
    </row>
    <row r="10" spans="2:5" x14ac:dyDescent="0.3">
      <c r="B10" s="7" t="s">
        <v>31</v>
      </c>
      <c r="C10" s="102">
        <f>SUM(C11)</f>
        <v>197000</v>
      </c>
      <c r="D10" s="102">
        <f>SUM(D11)</f>
        <v>442934.8</v>
      </c>
      <c r="E10" s="35">
        <f>D10/C10*100</f>
        <v>224.83999999999997</v>
      </c>
    </row>
    <row r="11" spans="2:5" x14ac:dyDescent="0.3">
      <c r="B11" s="114" t="s">
        <v>216</v>
      </c>
      <c r="C11" s="102">
        <f>SUM(C12:C15)</f>
        <v>197000</v>
      </c>
      <c r="D11" s="109">
        <f>SUM(D12:D15)</f>
        <v>442934.8</v>
      </c>
      <c r="E11" s="35">
        <f>D11/C11*100</f>
        <v>224.83999999999997</v>
      </c>
    </row>
    <row r="12" spans="2:5" x14ac:dyDescent="0.3">
      <c r="B12" s="37" t="s">
        <v>245</v>
      </c>
      <c r="C12" s="57"/>
      <c r="D12" s="62">
        <v>1586.68</v>
      </c>
      <c r="E12" s="35"/>
    </row>
    <row r="13" spans="2:5" x14ac:dyDescent="0.3">
      <c r="B13" s="37" t="s">
        <v>263</v>
      </c>
      <c r="C13" s="57"/>
      <c r="D13" s="62">
        <v>2895.61</v>
      </c>
      <c r="E13" s="35"/>
    </row>
    <row r="14" spans="2:5" x14ac:dyDescent="0.3">
      <c r="B14" s="37" t="s">
        <v>246</v>
      </c>
      <c r="C14" s="57"/>
      <c r="D14" s="62">
        <v>59</v>
      </c>
      <c r="E14" s="35"/>
    </row>
    <row r="15" spans="2:5" x14ac:dyDescent="0.3">
      <c r="B15" s="37" t="s">
        <v>247</v>
      </c>
      <c r="C15" s="57">
        <v>197000</v>
      </c>
      <c r="D15" s="62">
        <v>438393.51</v>
      </c>
      <c r="E15" s="35">
        <f>SUM(D15/C15*100)</f>
        <v>222.53477664974622</v>
      </c>
    </row>
    <row r="16" spans="2:5" x14ac:dyDescent="0.3">
      <c r="B16" s="7" t="s">
        <v>151</v>
      </c>
      <c r="C16" s="102">
        <f t="shared" ref="C16:D16" si="0">C17+C19</f>
        <v>14542958</v>
      </c>
      <c r="D16" s="102">
        <f t="shared" si="0"/>
        <v>14115491.27</v>
      </c>
      <c r="E16" s="35">
        <f>D16/C16*100</f>
        <v>97.060661730577777</v>
      </c>
    </row>
    <row r="17" spans="2:5" x14ac:dyDescent="0.3">
      <c r="B17" s="112" t="s">
        <v>215</v>
      </c>
      <c r="C17" s="60">
        <f>SUM(C18)</f>
        <v>13827458</v>
      </c>
      <c r="D17" s="113">
        <f>SUM(D18)</f>
        <v>13399991.27</v>
      </c>
      <c r="E17" s="35">
        <f>D17/C17*100</f>
        <v>96.908566057477813</v>
      </c>
    </row>
    <row r="18" spans="2:5" ht="26.4" x14ac:dyDescent="0.3">
      <c r="B18" s="14" t="s">
        <v>214</v>
      </c>
      <c r="C18" s="57">
        <v>13827458</v>
      </c>
      <c r="D18" s="58">
        <v>13399991.27</v>
      </c>
      <c r="E18" s="35">
        <f>SUM(D18/C18*100)</f>
        <v>96.908566057477813</v>
      </c>
    </row>
    <row r="19" spans="2:5" x14ac:dyDescent="0.3">
      <c r="B19" s="112" t="s">
        <v>217</v>
      </c>
      <c r="C19" s="60">
        <f>SUM(C20)</f>
        <v>715500</v>
      </c>
      <c r="D19" s="113">
        <f>SUM(D20)</f>
        <v>715500</v>
      </c>
      <c r="E19" s="35">
        <f>D19/C19*100</f>
        <v>100</v>
      </c>
    </row>
    <row r="20" spans="2:5" ht="39.6" x14ac:dyDescent="0.3">
      <c r="B20" s="14" t="s">
        <v>218</v>
      </c>
      <c r="C20" s="57">
        <v>715500</v>
      </c>
      <c r="D20" s="58">
        <v>715500</v>
      </c>
      <c r="E20" s="35">
        <f>SUM(D20/C20*100)</f>
        <v>100</v>
      </c>
    </row>
    <row r="21" spans="2:5" x14ac:dyDescent="0.3">
      <c r="B21" s="65" t="s">
        <v>152</v>
      </c>
      <c r="C21" s="102">
        <f>SUM(C22+C25)</f>
        <v>532099.93999999994</v>
      </c>
      <c r="D21" s="102">
        <f>SUM(D22+D25)</f>
        <v>81891.009999999995</v>
      </c>
      <c r="E21" s="35">
        <f>D21/C21*100</f>
        <v>15.390155841776643</v>
      </c>
    </row>
    <row r="22" spans="2:5" x14ac:dyDescent="0.3">
      <c r="B22" s="108" t="s">
        <v>219</v>
      </c>
      <c r="C22" s="102">
        <f>SUM(C23:C24)</f>
        <v>340136</v>
      </c>
      <c r="D22" s="102">
        <f>SUM(D23:D24)</f>
        <v>81891.009999999995</v>
      </c>
      <c r="E22" s="35">
        <f>D22/C22*100</f>
        <v>24.075960792153726</v>
      </c>
    </row>
    <row r="23" spans="2:5" x14ac:dyDescent="0.3">
      <c r="B23" s="14" t="s">
        <v>220</v>
      </c>
      <c r="C23" s="57"/>
      <c r="D23" s="57"/>
      <c r="E23" s="35" t="e">
        <f>SUM(D23/C23*100)</f>
        <v>#DIV/0!</v>
      </c>
    </row>
    <row r="24" spans="2:5" ht="26.4" x14ac:dyDescent="0.3">
      <c r="B24" s="14" t="s">
        <v>221</v>
      </c>
      <c r="C24" s="57">
        <v>340136</v>
      </c>
      <c r="D24" s="57">
        <v>81891.009999999995</v>
      </c>
      <c r="E24" s="35">
        <f>SUM(D24/C24*100)</f>
        <v>24.075960792153726</v>
      </c>
    </row>
    <row r="25" spans="2:5" x14ac:dyDescent="0.3">
      <c r="B25" s="108" t="s">
        <v>260</v>
      </c>
      <c r="C25" s="102">
        <v>191963.94</v>
      </c>
      <c r="D25" s="102"/>
      <c r="E25" s="35"/>
    </row>
    <row r="26" spans="2:5" x14ac:dyDescent="0.3">
      <c r="B26" s="108" t="s">
        <v>261</v>
      </c>
      <c r="C26" s="102">
        <v>191963.94</v>
      </c>
      <c r="D26" s="102"/>
      <c r="E26" s="35"/>
    </row>
    <row r="27" spans="2:5" x14ac:dyDescent="0.3">
      <c r="B27" s="107" t="s">
        <v>262</v>
      </c>
      <c r="C27" s="121">
        <v>191963.94</v>
      </c>
      <c r="D27" s="102"/>
      <c r="E27" s="35"/>
    </row>
    <row r="28" spans="2:5" x14ac:dyDescent="0.3">
      <c r="B28" s="66" t="s">
        <v>153</v>
      </c>
      <c r="C28" s="102">
        <f>C30</f>
        <v>89000</v>
      </c>
      <c r="D28" s="102">
        <f>D30</f>
        <v>85000</v>
      </c>
      <c r="E28" s="35">
        <f>D28/C28*100</f>
        <v>95.50561797752809</v>
      </c>
    </row>
    <row r="29" spans="2:5" x14ac:dyDescent="0.3">
      <c r="B29" s="66" t="s">
        <v>223</v>
      </c>
      <c r="C29" s="57"/>
      <c r="D29" s="57"/>
      <c r="E29" s="35" t="e">
        <f>SUM(D29/C29*100)</f>
        <v>#DIV/0!</v>
      </c>
    </row>
    <row r="30" spans="2:5" ht="26.4" x14ac:dyDescent="0.3">
      <c r="B30" s="14" t="s">
        <v>244</v>
      </c>
      <c r="C30" s="57">
        <v>89000</v>
      </c>
      <c r="D30" s="57">
        <v>85000</v>
      </c>
      <c r="E30" s="35">
        <f>D30/C30*100</f>
        <v>95.50561797752809</v>
      </c>
    </row>
    <row r="31" spans="2:5" x14ac:dyDescent="0.3">
      <c r="B31" s="14"/>
      <c r="C31" s="57"/>
      <c r="D31" s="57"/>
      <c r="E31" s="35"/>
    </row>
    <row r="32" spans="2:5" ht="15.75" customHeight="1" x14ac:dyDescent="0.3">
      <c r="B32" s="123" t="s">
        <v>37</v>
      </c>
      <c r="C32" s="124">
        <f>SUM(C33+C39+C46+C57+C67)</f>
        <v>15983807.939999999</v>
      </c>
      <c r="D32" s="124">
        <f>SUM(D33+D39+D46+D57+D67+D71)</f>
        <v>16091326.369999997</v>
      </c>
      <c r="E32" s="125">
        <f>D32/C32*100</f>
        <v>100.67267093300671</v>
      </c>
    </row>
    <row r="33" spans="2:5" ht="15.75" customHeight="1" x14ac:dyDescent="0.3">
      <c r="B33" s="7" t="s">
        <v>36</v>
      </c>
      <c r="C33" s="102">
        <f>SUM(C34)</f>
        <v>622750</v>
      </c>
      <c r="D33" s="102">
        <f t="shared" ref="D33" si="1">D34</f>
        <v>616747.02</v>
      </c>
      <c r="E33" s="35">
        <f>D33/C33*100</f>
        <v>99.036052990766763</v>
      </c>
    </row>
    <row r="34" spans="2:5" x14ac:dyDescent="0.3">
      <c r="B34" s="105" t="s">
        <v>229</v>
      </c>
      <c r="C34" s="102">
        <f>SUM(C35:C38)</f>
        <v>622750</v>
      </c>
      <c r="D34" s="109">
        <f>SUM(D35:D38)</f>
        <v>616747.02</v>
      </c>
      <c r="E34" s="35">
        <f>D34/C34*100</f>
        <v>99.036052990766763</v>
      </c>
    </row>
    <row r="35" spans="2:5" x14ac:dyDescent="0.3">
      <c r="B35" s="39" t="s">
        <v>225</v>
      </c>
      <c r="C35" s="57">
        <v>131287</v>
      </c>
      <c r="D35" s="62">
        <v>131287</v>
      </c>
      <c r="E35" s="35"/>
    </row>
    <row r="36" spans="2:5" x14ac:dyDescent="0.3">
      <c r="B36" s="39" t="s">
        <v>226</v>
      </c>
      <c r="C36" s="57">
        <v>297713</v>
      </c>
      <c r="D36" s="62">
        <v>291710.02</v>
      </c>
      <c r="E36" s="35"/>
    </row>
    <row r="37" spans="2:5" x14ac:dyDescent="0.3">
      <c r="B37" s="39" t="s">
        <v>227</v>
      </c>
      <c r="C37" s="57"/>
      <c r="D37" s="62"/>
      <c r="E37" s="35"/>
    </row>
    <row r="38" spans="2:5" ht="26.4" x14ac:dyDescent="0.3">
      <c r="B38" s="39" t="s">
        <v>228</v>
      </c>
      <c r="C38" s="57">
        <v>193750</v>
      </c>
      <c r="D38" s="62">
        <v>193750</v>
      </c>
      <c r="E38" s="35"/>
    </row>
    <row r="39" spans="2:5" x14ac:dyDescent="0.3">
      <c r="B39" s="28" t="s">
        <v>31</v>
      </c>
      <c r="C39" s="110">
        <f t="shared" ref="C39:D39" si="2">C40</f>
        <v>197000</v>
      </c>
      <c r="D39" s="110">
        <f t="shared" si="2"/>
        <v>442934.80000000005</v>
      </c>
      <c r="E39" s="35">
        <f>D39/C39*100</f>
        <v>224.84000000000003</v>
      </c>
    </row>
    <row r="40" spans="2:5" x14ac:dyDescent="0.3">
      <c r="B40" s="104" t="s">
        <v>230</v>
      </c>
      <c r="C40" s="102">
        <f>SUM(C42:C43)</f>
        <v>197000</v>
      </c>
      <c r="D40" s="109">
        <f>SUM(D41:D43)</f>
        <v>442934.80000000005</v>
      </c>
      <c r="E40" s="35">
        <f>D40/C40*100</f>
        <v>224.84000000000003</v>
      </c>
    </row>
    <row r="41" spans="2:5" x14ac:dyDescent="0.3">
      <c r="B41" s="106" t="s">
        <v>225</v>
      </c>
      <c r="C41" s="102"/>
      <c r="D41" s="122">
        <v>176721.98</v>
      </c>
      <c r="E41" s="35"/>
    </row>
    <row r="42" spans="2:5" x14ac:dyDescent="0.3">
      <c r="B42" s="9" t="s">
        <v>231</v>
      </c>
      <c r="C42" s="57">
        <v>90647.83</v>
      </c>
      <c r="D42" s="62">
        <v>156847.79999999999</v>
      </c>
      <c r="E42" s="35"/>
    </row>
    <row r="43" spans="2:5" x14ac:dyDescent="0.3">
      <c r="B43" s="14" t="s">
        <v>264</v>
      </c>
      <c r="C43" s="57">
        <v>106352.17</v>
      </c>
      <c r="D43" s="62">
        <v>109365.02</v>
      </c>
      <c r="E43" s="35"/>
    </row>
    <row r="44" spans="2:5" x14ac:dyDescent="0.3">
      <c r="B44" s="9"/>
      <c r="C44" s="57"/>
      <c r="D44" s="62"/>
      <c r="E44" s="35"/>
    </row>
    <row r="45" spans="2:5" x14ac:dyDescent="0.3">
      <c r="B45" s="9"/>
      <c r="C45" s="57"/>
      <c r="D45" s="62"/>
      <c r="E45" s="35"/>
    </row>
    <row r="46" spans="2:5" x14ac:dyDescent="0.3">
      <c r="B46" s="10" t="s">
        <v>151</v>
      </c>
      <c r="C46" s="102">
        <f>SUM(C47+C53)</f>
        <v>14542958</v>
      </c>
      <c r="D46" s="102">
        <f>SUM(D47+D53)</f>
        <v>14697122.689999998</v>
      </c>
      <c r="E46" s="35">
        <f>D46/C46*100</f>
        <v>101.06006419051748</v>
      </c>
    </row>
    <row r="47" spans="2:5" x14ac:dyDescent="0.3">
      <c r="B47" s="104" t="s">
        <v>232</v>
      </c>
      <c r="C47" s="102">
        <f>SUM(C48:C52)</f>
        <v>13827458</v>
      </c>
      <c r="D47" s="109">
        <f>SUM(D48:D52)</f>
        <v>13981622.689999998</v>
      </c>
      <c r="E47" s="35">
        <f>D47/C47*100</f>
        <v>101.11491707297175</v>
      </c>
    </row>
    <row r="48" spans="2:5" x14ac:dyDescent="0.3">
      <c r="B48" s="9" t="s">
        <v>233</v>
      </c>
      <c r="C48" s="57">
        <v>11302393</v>
      </c>
      <c r="D48" s="62">
        <v>11334547.029999999</v>
      </c>
      <c r="E48" s="35"/>
    </row>
    <row r="49" spans="2:5" x14ac:dyDescent="0.3">
      <c r="B49" s="9" t="s">
        <v>231</v>
      </c>
      <c r="C49" s="57">
        <v>1770701</v>
      </c>
      <c r="D49" s="62">
        <v>1896109.95</v>
      </c>
      <c r="E49" s="35"/>
    </row>
    <row r="50" spans="2:5" x14ac:dyDescent="0.3">
      <c r="B50" s="9" t="s">
        <v>237</v>
      </c>
      <c r="C50" s="57">
        <v>13000</v>
      </c>
      <c r="D50" s="62">
        <v>9601.44</v>
      </c>
      <c r="E50" s="35"/>
    </row>
    <row r="51" spans="2:5" x14ac:dyDescent="0.3">
      <c r="B51" s="9" t="s">
        <v>228</v>
      </c>
      <c r="C51" s="57"/>
      <c r="D51" s="62"/>
      <c r="E51" s="35"/>
    </row>
    <row r="52" spans="2:5" x14ac:dyDescent="0.3">
      <c r="B52" s="9" t="s">
        <v>234</v>
      </c>
      <c r="C52" s="57">
        <v>741364</v>
      </c>
      <c r="D52" s="62">
        <v>741364.27</v>
      </c>
      <c r="E52" s="35"/>
    </row>
    <row r="53" spans="2:5" x14ac:dyDescent="0.3">
      <c r="B53" s="104" t="s">
        <v>217</v>
      </c>
      <c r="C53" s="102">
        <f>SUM(C54:C56)</f>
        <v>715500</v>
      </c>
      <c r="D53" s="109">
        <f>SUM(D54:D56)</f>
        <v>715500</v>
      </c>
      <c r="E53" s="35">
        <f>D53/C53*100</f>
        <v>100</v>
      </c>
    </row>
    <row r="54" spans="2:5" x14ac:dyDescent="0.3">
      <c r="B54" s="106" t="s">
        <v>231</v>
      </c>
      <c r="C54" s="57">
        <v>115311</v>
      </c>
      <c r="D54" s="62">
        <v>115311</v>
      </c>
      <c r="E54" s="35"/>
    </row>
    <row r="55" spans="2:5" ht="26.4" x14ac:dyDescent="0.3">
      <c r="B55" s="107" t="s">
        <v>235</v>
      </c>
      <c r="C55" s="57">
        <v>0</v>
      </c>
      <c r="D55" s="62"/>
      <c r="E55" s="35"/>
    </row>
    <row r="56" spans="2:5" x14ac:dyDescent="0.3">
      <c r="B56" s="106" t="s">
        <v>228</v>
      </c>
      <c r="C56" s="57">
        <v>600189</v>
      </c>
      <c r="D56" s="62">
        <v>600189</v>
      </c>
      <c r="E56" s="35"/>
    </row>
    <row r="57" spans="2:5" x14ac:dyDescent="0.3">
      <c r="B57" s="10" t="s">
        <v>152</v>
      </c>
      <c r="C57" s="102">
        <f>SUM(C60+C64)</f>
        <v>532099.93999999994</v>
      </c>
      <c r="D57" s="102">
        <f>SUM(D60+D64)</f>
        <v>249521.86</v>
      </c>
      <c r="E57" s="35">
        <f>D57/C57*100</f>
        <v>46.893795928637019</v>
      </c>
    </row>
    <row r="58" spans="2:5" x14ac:dyDescent="0.3">
      <c r="B58" s="104" t="s">
        <v>222</v>
      </c>
      <c r="C58" s="102">
        <f>SUM(C59)</f>
        <v>0</v>
      </c>
      <c r="D58" s="102"/>
      <c r="E58" s="35" t="e">
        <f>D58/C58*100</f>
        <v>#DIV/0!</v>
      </c>
    </row>
    <row r="59" spans="2:5" x14ac:dyDescent="0.3">
      <c r="B59" s="9" t="s">
        <v>233</v>
      </c>
      <c r="C59" s="57"/>
      <c r="D59" s="57"/>
      <c r="E59" s="35"/>
    </row>
    <row r="60" spans="2:5" x14ac:dyDescent="0.3">
      <c r="B60" s="108" t="s">
        <v>236</v>
      </c>
      <c r="C60" s="102">
        <f>SUM(C61:C63)</f>
        <v>340136</v>
      </c>
      <c r="D60" s="109">
        <f>SUM(D61:D63)</f>
        <v>91771.56</v>
      </c>
      <c r="E60" s="35">
        <f>D60/C60*100</f>
        <v>26.980842956934875</v>
      </c>
    </row>
    <row r="61" spans="2:5" x14ac:dyDescent="0.3">
      <c r="B61" s="14" t="s">
        <v>233</v>
      </c>
      <c r="C61" s="57">
        <v>208000</v>
      </c>
      <c r="D61" s="62">
        <v>0</v>
      </c>
      <c r="E61" s="35"/>
    </row>
    <row r="62" spans="2:5" x14ac:dyDescent="0.3">
      <c r="B62" s="14" t="s">
        <v>248</v>
      </c>
      <c r="C62" s="57">
        <v>100900</v>
      </c>
      <c r="D62" s="62">
        <v>60535.56</v>
      </c>
      <c r="E62" s="35"/>
    </row>
    <row r="63" spans="2:5" ht="26.4" x14ac:dyDescent="0.3">
      <c r="B63" s="14" t="s">
        <v>228</v>
      </c>
      <c r="C63" s="57">
        <v>31236</v>
      </c>
      <c r="D63" s="62">
        <v>31236</v>
      </c>
      <c r="E63" s="35"/>
    </row>
    <row r="64" spans="2:5" x14ac:dyDescent="0.3">
      <c r="B64" s="107" t="s">
        <v>265</v>
      </c>
      <c r="C64" s="102">
        <f>SUM(C65:C66)</f>
        <v>191963.94</v>
      </c>
      <c r="D64" s="109">
        <f>SUM(D65:D66)</f>
        <v>157750.29999999999</v>
      </c>
      <c r="E64" s="35"/>
    </row>
    <row r="65" spans="2:5" x14ac:dyDescent="0.3">
      <c r="B65" s="107" t="s">
        <v>233</v>
      </c>
      <c r="C65" s="57">
        <v>138606.96</v>
      </c>
      <c r="D65" s="62">
        <v>132707.57999999999</v>
      </c>
      <c r="E65" s="35"/>
    </row>
    <row r="66" spans="2:5" x14ac:dyDescent="0.3">
      <c r="B66" s="107" t="s">
        <v>248</v>
      </c>
      <c r="C66" s="57">
        <v>53356.98</v>
      </c>
      <c r="D66" s="62">
        <v>25042.720000000001</v>
      </c>
      <c r="E66" s="35"/>
    </row>
    <row r="67" spans="2:5" x14ac:dyDescent="0.3">
      <c r="B67" s="66" t="s">
        <v>153</v>
      </c>
      <c r="C67" s="102">
        <v>89000</v>
      </c>
      <c r="D67" s="102">
        <f>SUM(D68:D70)</f>
        <v>85000</v>
      </c>
      <c r="E67" s="35">
        <f>D67/C67*100</f>
        <v>95.50561797752809</v>
      </c>
    </row>
    <row r="68" spans="2:5" x14ac:dyDescent="0.3">
      <c r="B68" s="14" t="s">
        <v>154</v>
      </c>
      <c r="C68" s="57"/>
      <c r="D68" s="62"/>
      <c r="E68" s="35" t="e">
        <f>D68/C68*100</f>
        <v>#DIV/0!</v>
      </c>
    </row>
    <row r="69" spans="2:5" x14ac:dyDescent="0.3">
      <c r="B69" s="14" t="s">
        <v>231</v>
      </c>
      <c r="C69" s="57">
        <v>4000</v>
      </c>
      <c r="D69" s="62"/>
      <c r="E69" s="35"/>
    </row>
    <row r="70" spans="2:5" ht="26.4" x14ac:dyDescent="0.3">
      <c r="B70" s="14" t="s">
        <v>228</v>
      </c>
      <c r="C70" s="57">
        <v>85000</v>
      </c>
      <c r="D70" s="62">
        <v>85000</v>
      </c>
      <c r="E70" s="35"/>
    </row>
    <row r="71" spans="2:5" x14ac:dyDescent="0.3">
      <c r="B71" s="10" t="s">
        <v>155</v>
      </c>
      <c r="C71" s="57">
        <f t="shared" ref="C71:D71" si="3">C72</f>
        <v>0</v>
      </c>
      <c r="D71" s="57">
        <f t="shared" si="3"/>
        <v>0</v>
      </c>
      <c r="E71" s="35" t="e">
        <f>D71/C71*100</f>
        <v>#DIV/0!</v>
      </c>
    </row>
    <row r="72" spans="2:5" ht="26.4" x14ac:dyDescent="0.3">
      <c r="B72" s="14" t="s">
        <v>156</v>
      </c>
      <c r="C72" s="57"/>
      <c r="D72" s="62"/>
      <c r="E72" s="35" t="e">
        <f>D72/C72*100</f>
        <v>#DIV/0!</v>
      </c>
    </row>
    <row r="73" spans="2:5" x14ac:dyDescent="0.3">
      <c r="B73" s="42" t="s">
        <v>240</v>
      </c>
      <c r="C73" s="57"/>
      <c r="D73" s="64">
        <f>SUM(D6-D32)</f>
        <v>-749262.26999999769</v>
      </c>
      <c r="E73" s="35" t="e">
        <f>D73/C73*100</f>
        <v>#DIV/0!</v>
      </c>
    </row>
    <row r="74" spans="2:5" x14ac:dyDescent="0.3">
      <c r="B74" s="42" t="s">
        <v>157</v>
      </c>
      <c r="C74" s="35"/>
      <c r="D74" s="35"/>
      <c r="E74" s="35" t="e">
        <f>D74/C74*100</f>
        <v>#DIV/0!</v>
      </c>
    </row>
  </sheetData>
  <mergeCells count="1">
    <mergeCell ref="B2:E2"/>
  </mergeCells>
  <pageMargins left="0.7" right="0.7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"/>
  <sheetViews>
    <sheetView workbookViewId="0">
      <selection activeCell="E9" sqref="E9"/>
    </sheetView>
  </sheetViews>
  <sheetFormatPr defaultRowHeight="14.4" x14ac:dyDescent="0.3"/>
  <cols>
    <col min="2" max="2" width="37.6640625" customWidth="1"/>
    <col min="3" max="3" width="21.6640625" customWidth="1"/>
    <col min="4" max="4" width="18.33203125" customWidth="1"/>
    <col min="5" max="5" width="25.33203125" customWidth="1"/>
    <col min="6" max="6" width="15.6640625" customWidth="1"/>
  </cols>
  <sheetData>
    <row r="1" spans="2:6" ht="17.399999999999999" x14ac:dyDescent="0.3">
      <c r="B1" s="20"/>
      <c r="C1" s="20"/>
      <c r="D1" s="20"/>
      <c r="E1" s="3"/>
      <c r="F1" s="3"/>
    </row>
    <row r="2" spans="2:6" ht="15.75" customHeight="1" x14ac:dyDescent="0.3">
      <c r="B2" s="147" t="s">
        <v>205</v>
      </c>
      <c r="C2" s="147"/>
      <c r="D2" s="147"/>
      <c r="E2" s="147"/>
      <c r="F2" s="147"/>
    </row>
    <row r="3" spans="2:6" ht="17.399999999999999" x14ac:dyDescent="0.3">
      <c r="B3" s="20"/>
      <c r="C3" s="20"/>
      <c r="D3" s="20"/>
      <c r="E3" s="3"/>
      <c r="F3" s="3"/>
    </row>
    <row r="4" spans="2:6" ht="26.4" x14ac:dyDescent="0.3">
      <c r="B4" s="49" t="s">
        <v>7</v>
      </c>
      <c r="C4" s="49" t="s">
        <v>255</v>
      </c>
      <c r="D4" s="49" t="s">
        <v>266</v>
      </c>
      <c r="E4" s="49" t="s">
        <v>249</v>
      </c>
      <c r="F4" s="49" t="s">
        <v>16</v>
      </c>
    </row>
    <row r="5" spans="2:6" x14ac:dyDescent="0.3">
      <c r="B5" s="49">
        <v>1</v>
      </c>
      <c r="C5" s="49">
        <v>2</v>
      </c>
      <c r="D5" s="49">
        <v>3</v>
      </c>
      <c r="E5" s="49">
        <v>5</v>
      </c>
      <c r="F5" s="49" t="s">
        <v>18</v>
      </c>
    </row>
    <row r="6" spans="2:6" ht="15.75" customHeight="1" x14ac:dyDescent="0.3">
      <c r="B6" s="7" t="s">
        <v>37</v>
      </c>
      <c r="C6" s="57">
        <f>C7</f>
        <v>12029339.199999999</v>
      </c>
      <c r="D6" s="57">
        <f t="shared" ref="D6:E7" si="0">D7</f>
        <v>15983807.939999999</v>
      </c>
      <c r="E6" s="57">
        <f t="shared" si="0"/>
        <v>15349962.1</v>
      </c>
      <c r="F6" s="35">
        <f>E6/C6*100</f>
        <v>127.60436666379813</v>
      </c>
    </row>
    <row r="7" spans="2:6" ht="15.75" customHeight="1" x14ac:dyDescent="0.3">
      <c r="B7" s="7" t="s">
        <v>158</v>
      </c>
      <c r="C7" s="57">
        <f>C8</f>
        <v>12029339.199999999</v>
      </c>
      <c r="D7" s="57">
        <f t="shared" si="0"/>
        <v>15983807.939999999</v>
      </c>
      <c r="E7" s="57">
        <f>SUM(E8)</f>
        <v>15349962.1</v>
      </c>
      <c r="F7" s="35">
        <f>E7/C7*100</f>
        <v>127.60436666379813</v>
      </c>
    </row>
    <row r="8" spans="2:6" x14ac:dyDescent="0.3">
      <c r="B8" s="14" t="s">
        <v>159</v>
      </c>
      <c r="C8" s="57">
        <v>12029339.199999999</v>
      </c>
      <c r="D8" s="57">
        <v>15983807.939999999</v>
      </c>
      <c r="E8" s="58">
        <v>15349962.1</v>
      </c>
      <c r="F8" s="35"/>
    </row>
    <row r="9" spans="2:6" x14ac:dyDescent="0.3">
      <c r="B9" s="40"/>
      <c r="C9" s="5"/>
      <c r="D9" s="5"/>
      <c r="E9" s="35"/>
      <c r="F9" s="35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topLeftCell="A10" workbookViewId="0">
      <selection activeCell="J6" sqref="J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 x14ac:dyDescent="0.3">
      <c r="B2" s="147" t="s">
        <v>67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12" ht="15.75" customHeight="1" x14ac:dyDescent="0.3">
      <c r="B3" s="147" t="s">
        <v>40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2:12" ht="17.399999999999999" x14ac:dyDescent="0.3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 x14ac:dyDescent="0.3">
      <c r="B5" s="157" t="s">
        <v>7</v>
      </c>
      <c r="C5" s="158"/>
      <c r="D5" s="158"/>
      <c r="E5" s="158"/>
      <c r="F5" s="159"/>
      <c r="G5" s="54" t="s">
        <v>70</v>
      </c>
      <c r="H5" s="49" t="s">
        <v>52</v>
      </c>
      <c r="I5" s="51" t="s">
        <v>51</v>
      </c>
      <c r="J5" s="54" t="s">
        <v>69</v>
      </c>
      <c r="K5" s="51" t="s">
        <v>16</v>
      </c>
      <c r="L5" s="51" t="s">
        <v>50</v>
      </c>
    </row>
    <row r="6" spans="2:12" x14ac:dyDescent="0.3">
      <c r="B6" s="157">
        <v>1</v>
      </c>
      <c r="C6" s="158"/>
      <c r="D6" s="158"/>
      <c r="E6" s="158"/>
      <c r="F6" s="159"/>
      <c r="G6" s="51">
        <v>2</v>
      </c>
      <c r="H6" s="51">
        <v>3</v>
      </c>
      <c r="I6" s="51">
        <v>4</v>
      </c>
      <c r="J6" s="51">
        <v>5</v>
      </c>
      <c r="K6" s="51" t="s">
        <v>18</v>
      </c>
      <c r="L6" s="51" t="s">
        <v>19</v>
      </c>
    </row>
    <row r="7" spans="2:12" ht="26.4" x14ac:dyDescent="0.3">
      <c r="B7" s="7">
        <v>8</v>
      </c>
      <c r="C7" s="7"/>
      <c r="D7" s="7"/>
      <c r="E7" s="7"/>
      <c r="F7" s="7" t="s">
        <v>9</v>
      </c>
      <c r="G7" s="5"/>
      <c r="H7" s="5"/>
      <c r="I7" s="5"/>
      <c r="J7" s="35"/>
      <c r="K7" s="35"/>
      <c r="L7" s="35"/>
    </row>
    <row r="8" spans="2:12" x14ac:dyDescent="0.3">
      <c r="B8" s="7"/>
      <c r="C8" s="12">
        <v>84</v>
      </c>
      <c r="D8" s="12"/>
      <c r="E8" s="12"/>
      <c r="F8" s="12" t="s">
        <v>13</v>
      </c>
      <c r="G8" s="5"/>
      <c r="H8" s="5"/>
      <c r="I8" s="5"/>
      <c r="J8" s="35"/>
      <c r="K8" s="35"/>
      <c r="L8" s="35"/>
    </row>
    <row r="9" spans="2:12" ht="52.8" x14ac:dyDescent="0.3">
      <c r="B9" s="8"/>
      <c r="C9" s="8"/>
      <c r="D9" s="8">
        <v>841</v>
      </c>
      <c r="E9" s="8"/>
      <c r="F9" s="36" t="s">
        <v>41</v>
      </c>
      <c r="G9" s="5"/>
      <c r="H9" s="5"/>
      <c r="I9" s="5"/>
      <c r="J9" s="35"/>
      <c r="K9" s="35"/>
      <c r="L9" s="35"/>
    </row>
    <row r="10" spans="2:12" ht="26.4" x14ac:dyDescent="0.3">
      <c r="B10" s="8"/>
      <c r="C10" s="8"/>
      <c r="D10" s="8"/>
      <c r="E10" s="8">
        <v>8413</v>
      </c>
      <c r="F10" s="36" t="s">
        <v>42</v>
      </c>
      <c r="G10" s="5"/>
      <c r="H10" s="5"/>
      <c r="I10" s="5"/>
      <c r="J10" s="35"/>
      <c r="K10" s="35"/>
      <c r="L10" s="35"/>
    </row>
    <row r="11" spans="2:12" x14ac:dyDescent="0.3">
      <c r="B11" s="8"/>
      <c r="C11" s="8"/>
      <c r="D11" s="8"/>
      <c r="E11" s="9" t="s">
        <v>24</v>
      </c>
      <c r="F11" s="14"/>
      <c r="G11" s="5"/>
      <c r="H11" s="5"/>
      <c r="I11" s="5"/>
      <c r="J11" s="35"/>
      <c r="K11" s="35"/>
      <c r="L11" s="35"/>
    </row>
    <row r="12" spans="2:12" ht="26.4" x14ac:dyDescent="0.3">
      <c r="B12" s="10">
        <v>5</v>
      </c>
      <c r="C12" s="11"/>
      <c r="D12" s="11"/>
      <c r="E12" s="11"/>
      <c r="F12" s="28" t="s">
        <v>10</v>
      </c>
      <c r="G12" s="5"/>
      <c r="H12" s="5"/>
      <c r="I12" s="5"/>
      <c r="J12" s="35"/>
      <c r="K12" s="35"/>
      <c r="L12" s="35"/>
    </row>
    <row r="13" spans="2:12" ht="26.4" x14ac:dyDescent="0.3">
      <c r="B13" s="12"/>
      <c r="C13" s="12">
        <v>54</v>
      </c>
      <c r="D13" s="12"/>
      <c r="E13" s="12"/>
      <c r="F13" s="29" t="s">
        <v>14</v>
      </c>
      <c r="G13" s="5"/>
      <c r="H13" s="5"/>
      <c r="I13" s="6"/>
      <c r="J13" s="35"/>
      <c r="K13" s="35"/>
      <c r="L13" s="35"/>
    </row>
    <row r="14" spans="2:12" ht="66" x14ac:dyDescent="0.3">
      <c r="B14" s="12"/>
      <c r="C14" s="12"/>
      <c r="D14" s="12">
        <v>541</v>
      </c>
      <c r="E14" s="36"/>
      <c r="F14" s="36" t="s">
        <v>43</v>
      </c>
      <c r="G14" s="5"/>
      <c r="H14" s="5"/>
      <c r="I14" s="6"/>
      <c r="J14" s="35"/>
      <c r="K14" s="35"/>
      <c r="L14" s="35"/>
    </row>
    <row r="15" spans="2:12" ht="39.6" x14ac:dyDescent="0.3">
      <c r="B15" s="12"/>
      <c r="C15" s="12"/>
      <c r="D15" s="12"/>
      <c r="E15" s="36">
        <v>5413</v>
      </c>
      <c r="F15" s="36" t="s">
        <v>44</v>
      </c>
      <c r="G15" s="5"/>
      <c r="H15" s="5"/>
      <c r="I15" s="6"/>
      <c r="J15" s="35"/>
      <c r="K15" s="35"/>
      <c r="L15" s="35"/>
    </row>
    <row r="16" spans="2:12" x14ac:dyDescent="0.3">
      <c r="B16" s="13" t="s">
        <v>15</v>
      </c>
      <c r="C16" s="11"/>
      <c r="D16" s="11"/>
      <c r="E16" s="11"/>
      <c r="F16" s="28" t="s">
        <v>24</v>
      </c>
      <c r="G16" s="5"/>
      <c r="H16" s="5"/>
      <c r="I16" s="5"/>
      <c r="J16" s="35"/>
      <c r="K16" s="35"/>
      <c r="L16" s="3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topLeftCell="A34" workbookViewId="0">
      <selection activeCell="D23" sqref="D23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0"/>
      <c r="C1" s="20"/>
      <c r="D1" s="20"/>
      <c r="E1" s="20"/>
      <c r="F1" s="3"/>
      <c r="G1" s="3"/>
      <c r="H1" s="3"/>
    </row>
    <row r="2" spans="2:8" ht="15.75" customHeight="1" x14ac:dyDescent="0.3">
      <c r="B2" s="147" t="s">
        <v>45</v>
      </c>
      <c r="C2" s="147"/>
      <c r="D2" s="147"/>
      <c r="E2" s="147"/>
      <c r="F2" s="147"/>
      <c r="G2" s="147"/>
      <c r="H2" s="147"/>
    </row>
    <row r="3" spans="2:8" ht="17.399999999999999" x14ac:dyDescent="0.3">
      <c r="B3" s="20"/>
      <c r="C3" s="20"/>
      <c r="D3" s="20"/>
      <c r="E3" s="20"/>
      <c r="F3" s="3"/>
      <c r="G3" s="3"/>
      <c r="H3" s="3"/>
    </row>
    <row r="4" spans="2:8" ht="26.4" x14ac:dyDescent="0.3">
      <c r="B4" s="49" t="s">
        <v>7</v>
      </c>
      <c r="C4" s="49" t="s">
        <v>70</v>
      </c>
      <c r="D4" s="49" t="s">
        <v>52</v>
      </c>
      <c r="E4" s="49" t="s">
        <v>49</v>
      </c>
      <c r="F4" s="49" t="s">
        <v>69</v>
      </c>
      <c r="G4" s="49" t="s">
        <v>16</v>
      </c>
      <c r="H4" s="49" t="s">
        <v>50</v>
      </c>
    </row>
    <row r="5" spans="2:8" x14ac:dyDescent="0.3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18</v>
      </c>
      <c r="H5" s="49" t="s">
        <v>19</v>
      </c>
    </row>
    <row r="6" spans="2:8" x14ac:dyDescent="0.3">
      <c r="B6" s="7" t="s">
        <v>46</v>
      </c>
      <c r="C6" s="5"/>
      <c r="D6" s="5"/>
      <c r="E6" s="6"/>
      <c r="F6" s="35"/>
      <c r="G6" s="35"/>
      <c r="H6" s="35"/>
    </row>
    <row r="7" spans="2:8" x14ac:dyDescent="0.3">
      <c r="B7" s="7" t="s">
        <v>36</v>
      </c>
      <c r="C7" s="5"/>
      <c r="D7" s="5"/>
      <c r="E7" s="5"/>
      <c r="F7" s="35"/>
      <c r="G7" s="35"/>
      <c r="H7" s="35"/>
    </row>
    <row r="8" spans="2:8" x14ac:dyDescent="0.3">
      <c r="B8" s="39" t="s">
        <v>35</v>
      </c>
      <c r="C8" s="5"/>
      <c r="D8" s="5"/>
      <c r="E8" s="5"/>
      <c r="F8" s="35"/>
      <c r="G8" s="35"/>
      <c r="H8" s="35"/>
    </row>
    <row r="9" spans="2:8" x14ac:dyDescent="0.3">
      <c r="B9" s="38" t="s">
        <v>34</v>
      </c>
      <c r="C9" s="5"/>
      <c r="D9" s="5"/>
      <c r="E9" s="5"/>
      <c r="F9" s="35"/>
      <c r="G9" s="35"/>
      <c r="H9" s="35"/>
    </row>
    <row r="10" spans="2:8" x14ac:dyDescent="0.3">
      <c r="B10" s="38" t="s">
        <v>24</v>
      </c>
      <c r="C10" s="5"/>
      <c r="D10" s="5"/>
      <c r="E10" s="5"/>
      <c r="F10" s="35"/>
      <c r="G10" s="35"/>
      <c r="H10" s="35"/>
    </row>
    <row r="11" spans="2:8" x14ac:dyDescent="0.3">
      <c r="B11" s="7" t="s">
        <v>33</v>
      </c>
      <c r="C11" s="5"/>
      <c r="D11" s="5"/>
      <c r="E11" s="6"/>
      <c r="F11" s="35"/>
      <c r="G11" s="35"/>
      <c r="H11" s="35"/>
    </row>
    <row r="12" spans="2:8" x14ac:dyDescent="0.3">
      <c r="B12" s="37" t="s">
        <v>32</v>
      </c>
      <c r="C12" s="5"/>
      <c r="D12" s="5"/>
      <c r="E12" s="6"/>
      <c r="F12" s="35"/>
      <c r="G12" s="35"/>
      <c r="H12" s="35"/>
    </row>
    <row r="13" spans="2:8" x14ac:dyDescent="0.3">
      <c r="B13" s="7" t="s">
        <v>31</v>
      </c>
      <c r="C13" s="5"/>
      <c r="D13" s="5"/>
      <c r="E13" s="6"/>
      <c r="F13" s="35"/>
      <c r="G13" s="35"/>
      <c r="H13" s="35"/>
    </row>
    <row r="14" spans="2:8" x14ac:dyDescent="0.3">
      <c r="B14" s="37" t="s">
        <v>30</v>
      </c>
      <c r="C14" s="5"/>
      <c r="D14" s="5"/>
      <c r="E14" s="6"/>
      <c r="F14" s="35"/>
      <c r="G14" s="35"/>
      <c r="H14" s="35"/>
    </row>
    <row r="15" spans="2:8" x14ac:dyDescent="0.3">
      <c r="B15" s="12" t="s">
        <v>15</v>
      </c>
      <c r="C15" s="5"/>
      <c r="D15" s="5"/>
      <c r="E15" s="6"/>
      <c r="F15" s="35"/>
      <c r="G15" s="35"/>
      <c r="H15" s="35"/>
    </row>
    <row r="16" spans="2:8" x14ac:dyDescent="0.3">
      <c r="B16" s="37"/>
      <c r="C16" s="5"/>
      <c r="D16" s="5"/>
      <c r="E16" s="6"/>
      <c r="F16" s="35"/>
      <c r="G16" s="35"/>
      <c r="H16" s="35"/>
    </row>
    <row r="17" spans="2:8" ht="15.75" customHeight="1" x14ac:dyDescent="0.3">
      <c r="B17" s="7" t="s">
        <v>47</v>
      </c>
      <c r="C17" s="5"/>
      <c r="D17" s="5"/>
      <c r="E17" s="6"/>
      <c r="F17" s="35"/>
      <c r="G17" s="35"/>
      <c r="H17" s="35"/>
    </row>
    <row r="18" spans="2:8" ht="15.75" customHeight="1" x14ac:dyDescent="0.3">
      <c r="B18" s="7" t="s">
        <v>36</v>
      </c>
      <c r="C18" s="5"/>
      <c r="D18" s="5"/>
      <c r="E18" s="5"/>
      <c r="F18" s="35"/>
      <c r="G18" s="35"/>
      <c r="H18" s="35"/>
    </row>
    <row r="19" spans="2:8" x14ac:dyDescent="0.3">
      <c r="B19" s="39" t="s">
        <v>35</v>
      </c>
      <c r="C19" s="5"/>
      <c r="D19" s="5"/>
      <c r="E19" s="5"/>
      <c r="F19" s="35"/>
      <c r="G19" s="35"/>
      <c r="H19" s="35"/>
    </row>
    <row r="20" spans="2:8" x14ac:dyDescent="0.3">
      <c r="B20" s="38" t="s">
        <v>34</v>
      </c>
      <c r="C20" s="5"/>
      <c r="D20" s="5"/>
      <c r="E20" s="5"/>
      <c r="F20" s="35"/>
      <c r="G20" s="35"/>
      <c r="H20" s="35"/>
    </row>
    <row r="21" spans="2:8" x14ac:dyDescent="0.3">
      <c r="B21" s="38" t="s">
        <v>24</v>
      </c>
      <c r="C21" s="5"/>
      <c r="D21" s="5"/>
      <c r="E21" s="5"/>
      <c r="F21" s="35"/>
      <c r="G21" s="35"/>
      <c r="H21" s="35"/>
    </row>
    <row r="22" spans="2:8" x14ac:dyDescent="0.3">
      <c r="B22" s="7" t="s">
        <v>33</v>
      </c>
      <c r="C22" s="5"/>
      <c r="D22" s="5"/>
      <c r="E22" s="6"/>
      <c r="F22" s="35"/>
      <c r="G22" s="35"/>
      <c r="H22" s="35"/>
    </row>
    <row r="23" spans="2:8" x14ac:dyDescent="0.3">
      <c r="B23" s="37" t="s">
        <v>32</v>
      </c>
      <c r="C23" s="5"/>
      <c r="D23" s="5"/>
      <c r="E23" s="6"/>
      <c r="F23" s="35"/>
      <c r="G23" s="35"/>
      <c r="H23" s="35"/>
    </row>
    <row r="24" spans="2:8" x14ac:dyDescent="0.3">
      <c r="B24" s="7" t="s">
        <v>31</v>
      </c>
      <c r="C24" s="5"/>
      <c r="D24" s="5"/>
      <c r="E24" s="6"/>
      <c r="F24" s="35"/>
      <c r="G24" s="35"/>
      <c r="H24" s="35"/>
    </row>
    <row r="25" spans="2:8" x14ac:dyDescent="0.3">
      <c r="B25" s="37" t="s">
        <v>30</v>
      </c>
      <c r="C25" s="5"/>
      <c r="D25" s="5"/>
      <c r="E25" s="6"/>
      <c r="F25" s="35"/>
      <c r="G25" s="35"/>
      <c r="H25" s="35"/>
    </row>
    <row r="26" spans="2:8" x14ac:dyDescent="0.3">
      <c r="B26" s="12" t="s">
        <v>15</v>
      </c>
      <c r="C26" s="5"/>
      <c r="D26" s="5"/>
      <c r="E26" s="6"/>
      <c r="F26" s="35"/>
      <c r="G26" s="35"/>
      <c r="H26" s="3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opLeftCell="B80" zoomScale="120" zoomScaleNormal="120" workbookViewId="0">
      <selection activeCell="H74" sqref="H74"/>
    </sheetView>
  </sheetViews>
  <sheetFormatPr defaultRowHeight="14.4" x14ac:dyDescent="0.3"/>
  <cols>
    <col min="1" max="1" width="9.109375" hidden="1" customWidth="1"/>
    <col min="2" max="2" width="7.44140625" bestFit="1" customWidth="1"/>
    <col min="3" max="3" width="8.44140625" bestFit="1" customWidth="1"/>
    <col min="4" max="4" width="18.109375" customWidth="1"/>
    <col min="5" max="5" width="42" customWidth="1"/>
    <col min="6" max="6" width="19.5546875" customWidth="1"/>
    <col min="7" max="7" width="19" customWidth="1"/>
    <col min="8" max="8" width="13.88671875" customWidth="1"/>
  </cols>
  <sheetData>
    <row r="1" spans="2:8" ht="17.399999999999999" x14ac:dyDescent="0.3">
      <c r="B1" s="2"/>
      <c r="C1" s="2"/>
      <c r="D1" s="2"/>
      <c r="E1" s="2"/>
      <c r="F1" s="2"/>
      <c r="G1" s="2"/>
      <c r="H1" s="3"/>
    </row>
    <row r="2" spans="2:8" ht="18" customHeight="1" x14ac:dyDescent="0.3">
      <c r="B2" s="147" t="s">
        <v>11</v>
      </c>
      <c r="C2" s="160"/>
      <c r="D2" s="160"/>
      <c r="E2" s="160"/>
      <c r="F2" s="160"/>
      <c r="G2" s="160"/>
      <c r="H2" s="160"/>
    </row>
    <row r="3" spans="2:8" ht="17.399999999999999" x14ac:dyDescent="0.3">
      <c r="B3" s="2"/>
      <c r="C3" s="2"/>
      <c r="D3" s="2"/>
      <c r="E3" s="2"/>
      <c r="F3" s="2"/>
      <c r="G3" s="2"/>
      <c r="H3" s="3"/>
    </row>
    <row r="4" spans="2:8" ht="15.6" x14ac:dyDescent="0.3">
      <c r="B4" s="167" t="s">
        <v>204</v>
      </c>
      <c r="C4" s="167"/>
      <c r="D4" s="167"/>
      <c r="E4" s="167"/>
      <c r="F4" s="167"/>
      <c r="G4" s="167"/>
      <c r="H4" s="167"/>
    </row>
    <row r="5" spans="2:8" ht="16.5" customHeight="1" x14ac:dyDescent="0.3">
      <c r="B5" s="20"/>
      <c r="C5" s="20"/>
      <c r="D5" s="20"/>
      <c r="E5" s="20"/>
      <c r="F5" s="20"/>
      <c r="G5" s="20"/>
      <c r="H5" s="3"/>
    </row>
    <row r="6" spans="2:8" ht="26.4" x14ac:dyDescent="0.3">
      <c r="B6" s="157" t="s">
        <v>7</v>
      </c>
      <c r="C6" s="158"/>
      <c r="D6" s="158"/>
      <c r="E6" s="159"/>
      <c r="F6" s="49" t="s">
        <v>256</v>
      </c>
      <c r="G6" s="49" t="s">
        <v>267</v>
      </c>
      <c r="H6" s="49" t="s">
        <v>50</v>
      </c>
    </row>
    <row r="7" spans="2:8" s="34" customFormat="1" ht="15.75" customHeight="1" x14ac:dyDescent="0.2">
      <c r="B7" s="168">
        <v>1</v>
      </c>
      <c r="C7" s="169"/>
      <c r="D7" s="169"/>
      <c r="E7" s="170"/>
      <c r="F7" s="50">
        <v>3</v>
      </c>
      <c r="G7" s="50">
        <v>4</v>
      </c>
      <c r="H7" s="50" t="s">
        <v>48</v>
      </c>
    </row>
    <row r="8" spans="2:8" s="52" customFormat="1" ht="30" customHeight="1" x14ac:dyDescent="0.3">
      <c r="B8" s="171" t="s">
        <v>68</v>
      </c>
      <c r="C8" s="172"/>
      <c r="D8" s="173"/>
      <c r="E8" s="56" t="s">
        <v>200</v>
      </c>
      <c r="F8" s="53"/>
      <c r="G8" s="53"/>
      <c r="H8" s="53"/>
    </row>
    <row r="9" spans="2:8" s="52" customFormat="1" ht="30" customHeight="1" x14ac:dyDescent="0.3">
      <c r="B9" s="174" t="s">
        <v>181</v>
      </c>
      <c r="C9" s="175"/>
      <c r="D9" s="176"/>
      <c r="E9" s="71" t="s">
        <v>180</v>
      </c>
      <c r="F9" s="78">
        <f>SUM(F10+F14+F19)</f>
        <v>715500</v>
      </c>
      <c r="G9" s="78">
        <f>SUM(G10+G14)</f>
        <v>715500</v>
      </c>
      <c r="H9" s="74">
        <f>G9/F9*100</f>
        <v>100</v>
      </c>
    </row>
    <row r="10" spans="2:8" s="52" customFormat="1" ht="30" customHeight="1" x14ac:dyDescent="0.3">
      <c r="B10" s="174" t="s">
        <v>182</v>
      </c>
      <c r="C10" s="175"/>
      <c r="D10" s="176"/>
      <c r="E10" s="71" t="s">
        <v>166</v>
      </c>
      <c r="F10" s="78">
        <f t="shared" ref="F10:G11" si="0">F11</f>
        <v>115311</v>
      </c>
      <c r="G10" s="78">
        <f t="shared" si="0"/>
        <v>115311</v>
      </c>
      <c r="H10" s="74">
        <f t="shared" ref="H10:H67" si="1">G10/F10*100</f>
        <v>100</v>
      </c>
    </row>
    <row r="11" spans="2:8" s="52" customFormat="1" ht="30" customHeight="1" x14ac:dyDescent="0.3">
      <c r="B11" s="161" t="s">
        <v>160</v>
      </c>
      <c r="C11" s="162"/>
      <c r="D11" s="163"/>
      <c r="E11" s="68" t="s">
        <v>167</v>
      </c>
      <c r="F11" s="73">
        <f t="shared" si="0"/>
        <v>115311</v>
      </c>
      <c r="G11" s="73">
        <f t="shared" si="0"/>
        <v>115311</v>
      </c>
      <c r="H11" s="74">
        <f t="shared" si="1"/>
        <v>100</v>
      </c>
    </row>
    <row r="12" spans="2:8" s="52" customFormat="1" ht="30" customHeight="1" x14ac:dyDescent="0.3">
      <c r="B12" s="171">
        <v>3</v>
      </c>
      <c r="C12" s="172"/>
      <c r="D12" s="173"/>
      <c r="E12" s="56" t="s">
        <v>4</v>
      </c>
      <c r="F12" s="73">
        <f t="shared" ref="F12" si="2">SUM(F13)</f>
        <v>115311</v>
      </c>
      <c r="G12" s="73">
        <f>SUM(G13)</f>
        <v>115311</v>
      </c>
      <c r="H12" s="74">
        <f t="shared" si="1"/>
        <v>100</v>
      </c>
    </row>
    <row r="13" spans="2:8" s="52" customFormat="1" ht="30" customHeight="1" x14ac:dyDescent="0.3">
      <c r="B13" s="164">
        <v>32</v>
      </c>
      <c r="C13" s="165"/>
      <c r="D13" s="166"/>
      <c r="E13" s="56" t="s">
        <v>12</v>
      </c>
      <c r="F13" s="74">
        <v>115311</v>
      </c>
      <c r="G13" s="74">
        <v>115311</v>
      </c>
      <c r="H13" s="74">
        <f t="shared" si="1"/>
        <v>100</v>
      </c>
    </row>
    <row r="14" spans="2:8" s="52" customFormat="1" ht="30" customHeight="1" x14ac:dyDescent="0.3">
      <c r="B14" s="174" t="s">
        <v>188</v>
      </c>
      <c r="C14" s="175"/>
      <c r="D14" s="176"/>
      <c r="E14" s="71" t="s">
        <v>168</v>
      </c>
      <c r="F14" s="78">
        <f t="shared" ref="F14:G15" si="3">F15</f>
        <v>600189</v>
      </c>
      <c r="G14" s="78">
        <f t="shared" si="3"/>
        <v>600189</v>
      </c>
      <c r="H14" s="74">
        <f t="shared" si="1"/>
        <v>100</v>
      </c>
    </row>
    <row r="15" spans="2:8" s="52" customFormat="1" ht="30" customHeight="1" x14ac:dyDescent="0.3">
      <c r="B15" s="161" t="s">
        <v>160</v>
      </c>
      <c r="C15" s="162"/>
      <c r="D15" s="163"/>
      <c r="E15" s="68" t="s">
        <v>167</v>
      </c>
      <c r="F15" s="73">
        <f t="shared" si="3"/>
        <v>600189</v>
      </c>
      <c r="G15" s="73">
        <f t="shared" si="3"/>
        <v>600189</v>
      </c>
      <c r="H15" s="74">
        <f t="shared" si="1"/>
        <v>100</v>
      </c>
    </row>
    <row r="16" spans="2:8" s="52" customFormat="1" ht="30" customHeight="1" x14ac:dyDescent="0.3">
      <c r="B16" s="55">
        <v>4</v>
      </c>
      <c r="C16" s="67"/>
      <c r="D16" s="68"/>
      <c r="E16" s="56" t="s">
        <v>6</v>
      </c>
      <c r="F16" s="73">
        <f>SUM(F17:F18)</f>
        <v>600189</v>
      </c>
      <c r="G16" s="73">
        <f t="shared" ref="G16" si="4">SUM(G18)</f>
        <v>600189</v>
      </c>
      <c r="H16" s="74">
        <f t="shared" si="1"/>
        <v>100</v>
      </c>
    </row>
    <row r="17" spans="2:8" s="52" customFormat="1" ht="30" customHeight="1" x14ac:dyDescent="0.3">
      <c r="B17" s="100">
        <v>41</v>
      </c>
      <c r="C17" s="95"/>
      <c r="D17" s="96"/>
      <c r="E17" s="101" t="s">
        <v>238</v>
      </c>
      <c r="F17" s="73">
        <v>0</v>
      </c>
      <c r="G17" s="73"/>
      <c r="H17" s="74"/>
    </row>
    <row r="18" spans="2:8" s="52" customFormat="1" ht="30" customHeight="1" x14ac:dyDescent="0.3">
      <c r="B18" s="164">
        <v>42</v>
      </c>
      <c r="C18" s="165"/>
      <c r="D18" s="166"/>
      <c r="E18" s="56" t="s">
        <v>132</v>
      </c>
      <c r="F18" s="74">
        <v>600189</v>
      </c>
      <c r="G18" s="74">
        <v>600189</v>
      </c>
      <c r="H18" s="74">
        <f t="shared" si="1"/>
        <v>100</v>
      </c>
    </row>
    <row r="19" spans="2:8" ht="28.5" customHeight="1" x14ac:dyDescent="0.3">
      <c r="B19" s="174" t="s">
        <v>189</v>
      </c>
      <c r="C19" s="175"/>
      <c r="D19" s="176"/>
      <c r="E19" s="71" t="s">
        <v>169</v>
      </c>
      <c r="F19" s="77">
        <f t="shared" ref="F19:G19" si="5">F20</f>
        <v>0</v>
      </c>
      <c r="G19" s="77">
        <f t="shared" si="5"/>
        <v>0</v>
      </c>
      <c r="H19" s="74" t="e">
        <f t="shared" si="1"/>
        <v>#DIV/0!</v>
      </c>
    </row>
    <row r="20" spans="2:8" ht="27.75" customHeight="1" x14ac:dyDescent="0.3">
      <c r="B20" s="161" t="s">
        <v>160</v>
      </c>
      <c r="C20" s="162"/>
      <c r="D20" s="163"/>
      <c r="E20" s="68" t="s">
        <v>167</v>
      </c>
      <c r="F20" s="75">
        <f t="shared" ref="F20:G20" si="6">F21+F23</f>
        <v>0</v>
      </c>
      <c r="G20" s="75">
        <f t="shared" si="6"/>
        <v>0</v>
      </c>
      <c r="H20" s="74" t="e">
        <f t="shared" si="1"/>
        <v>#DIV/0!</v>
      </c>
    </row>
    <row r="21" spans="2:8" ht="30.75" customHeight="1" x14ac:dyDescent="0.3">
      <c r="B21" s="55">
        <v>3</v>
      </c>
      <c r="C21" s="67"/>
      <c r="D21" s="68"/>
      <c r="E21" s="56" t="s">
        <v>4</v>
      </c>
      <c r="F21" s="75">
        <f t="shared" ref="F21:G21" si="7">SUM(F22)</f>
        <v>0</v>
      </c>
      <c r="G21" s="75">
        <f t="shared" si="7"/>
        <v>0</v>
      </c>
      <c r="H21" s="74" t="e">
        <f t="shared" si="1"/>
        <v>#DIV/0!</v>
      </c>
    </row>
    <row r="22" spans="2:8" ht="31.5" customHeight="1" x14ac:dyDescent="0.3">
      <c r="B22" s="164">
        <v>32</v>
      </c>
      <c r="C22" s="165"/>
      <c r="D22" s="166"/>
      <c r="E22" s="56" t="s">
        <v>12</v>
      </c>
      <c r="F22" s="75"/>
      <c r="G22" s="75"/>
      <c r="H22" s="74" t="e">
        <f t="shared" si="1"/>
        <v>#DIV/0!</v>
      </c>
    </row>
    <row r="23" spans="2:8" ht="27.75" customHeight="1" x14ac:dyDescent="0.3">
      <c r="B23" s="55">
        <v>4</v>
      </c>
      <c r="C23" s="69"/>
      <c r="D23" s="70"/>
      <c r="E23" s="56" t="s">
        <v>6</v>
      </c>
      <c r="F23" s="75">
        <f t="shared" ref="F23:G23" si="8">SUM(F24)</f>
        <v>0</v>
      </c>
      <c r="G23" s="75">
        <f t="shared" si="8"/>
        <v>0</v>
      </c>
      <c r="H23" s="74" t="e">
        <f t="shared" si="1"/>
        <v>#DIV/0!</v>
      </c>
    </row>
    <row r="24" spans="2:8" ht="25.5" customHeight="1" x14ac:dyDescent="0.3">
      <c r="B24" s="164">
        <v>42</v>
      </c>
      <c r="C24" s="165"/>
      <c r="D24" s="166"/>
      <c r="E24" s="56" t="s">
        <v>132</v>
      </c>
      <c r="F24" s="75"/>
      <c r="G24" s="75"/>
      <c r="H24" s="74" t="e">
        <f t="shared" si="1"/>
        <v>#DIV/0!</v>
      </c>
    </row>
    <row r="25" spans="2:8" ht="25.5" customHeight="1" x14ac:dyDescent="0.3">
      <c r="B25" s="174" t="s">
        <v>183</v>
      </c>
      <c r="C25" s="175"/>
      <c r="D25" s="176"/>
      <c r="E25" s="71" t="s">
        <v>170</v>
      </c>
      <c r="F25" s="77">
        <f>SUM(F39+F46+F65+F75+F81+F89+F93)</f>
        <v>14526943.939999999</v>
      </c>
      <c r="G25" s="77">
        <f>SUM(G26+G39+G46+G65+G75+G81+G89+G93)</f>
        <v>14634462.099999998</v>
      </c>
      <c r="H25" s="74">
        <f t="shared" si="1"/>
        <v>100.74012924152578</v>
      </c>
    </row>
    <row r="26" spans="2:8" ht="27.75" customHeight="1" x14ac:dyDescent="0.3">
      <c r="B26" s="174" t="s">
        <v>184</v>
      </c>
      <c r="C26" s="175"/>
      <c r="D26" s="176"/>
      <c r="E26" s="71" t="s">
        <v>171</v>
      </c>
      <c r="F26" s="75" t="s">
        <v>270</v>
      </c>
      <c r="G26" s="77">
        <f>SUM(G27+G30)</f>
        <v>0</v>
      </c>
      <c r="H26" s="74" t="e">
        <f t="shared" si="1"/>
        <v>#VALUE!</v>
      </c>
    </row>
    <row r="27" spans="2:8" ht="26.25" customHeight="1" x14ac:dyDescent="0.3">
      <c r="B27" s="161" t="s">
        <v>161</v>
      </c>
      <c r="C27" s="162"/>
      <c r="D27" s="163"/>
      <c r="E27" s="68" t="s">
        <v>172</v>
      </c>
      <c r="F27" s="75">
        <f t="shared" ref="F27:G27" si="9">F28</f>
        <v>0</v>
      </c>
      <c r="G27" s="75">
        <f t="shared" si="9"/>
        <v>0</v>
      </c>
      <c r="H27" s="74" t="e">
        <f t="shared" si="1"/>
        <v>#DIV/0!</v>
      </c>
    </row>
    <row r="28" spans="2:8" ht="24.75" customHeight="1" x14ac:dyDescent="0.3">
      <c r="B28" s="171">
        <v>3</v>
      </c>
      <c r="C28" s="172"/>
      <c r="D28" s="173"/>
      <c r="E28" s="56" t="s">
        <v>4</v>
      </c>
      <c r="F28" s="75">
        <f t="shared" ref="F28:G28" si="10">SUM(F29)</f>
        <v>0</v>
      </c>
      <c r="G28" s="75">
        <f t="shared" si="10"/>
        <v>0</v>
      </c>
      <c r="H28" s="74" t="e">
        <f t="shared" si="1"/>
        <v>#DIV/0!</v>
      </c>
    </row>
    <row r="29" spans="2:8" ht="25.5" customHeight="1" x14ac:dyDescent="0.3">
      <c r="B29" s="164">
        <v>31</v>
      </c>
      <c r="C29" s="165"/>
      <c r="D29" s="166"/>
      <c r="E29" s="56" t="s">
        <v>5</v>
      </c>
      <c r="F29" s="75"/>
      <c r="G29" s="75"/>
      <c r="H29" s="74" t="e">
        <f t="shared" si="1"/>
        <v>#DIV/0!</v>
      </c>
    </row>
    <row r="30" spans="2:8" ht="25.5" customHeight="1" x14ac:dyDescent="0.3">
      <c r="B30" s="86" t="s">
        <v>190</v>
      </c>
      <c r="C30" s="87"/>
      <c r="D30" s="88"/>
      <c r="E30" s="89" t="s">
        <v>176</v>
      </c>
      <c r="F30" s="75">
        <f t="shared" ref="F30:G31" si="11">SUM(F31)</f>
        <v>0</v>
      </c>
      <c r="G30" s="75">
        <f t="shared" si="11"/>
        <v>0</v>
      </c>
      <c r="H30" s="74"/>
    </row>
    <row r="31" spans="2:8" ht="25.5" customHeight="1" x14ac:dyDescent="0.3">
      <c r="B31" s="79">
        <v>3</v>
      </c>
      <c r="C31" s="80"/>
      <c r="D31" s="81"/>
      <c r="E31" s="85" t="s">
        <v>191</v>
      </c>
      <c r="F31" s="75">
        <f t="shared" si="11"/>
        <v>0</v>
      </c>
      <c r="G31" s="75">
        <f t="shared" si="11"/>
        <v>0</v>
      </c>
      <c r="H31" s="74"/>
    </row>
    <row r="32" spans="2:8" ht="25.5" customHeight="1" x14ac:dyDescent="0.3">
      <c r="B32" s="79">
        <v>31</v>
      </c>
      <c r="C32" s="80"/>
      <c r="D32" s="81"/>
      <c r="E32" s="85" t="s">
        <v>5</v>
      </c>
      <c r="F32" s="75"/>
      <c r="G32" s="75"/>
      <c r="H32" s="74"/>
    </row>
    <row r="33" spans="2:8" ht="24.75" customHeight="1" x14ac:dyDescent="0.3">
      <c r="B33" s="161"/>
      <c r="C33" s="162"/>
      <c r="D33" s="163"/>
      <c r="E33" s="68" t="s">
        <v>172</v>
      </c>
      <c r="F33" s="75">
        <f t="shared" ref="F33:G33" si="12">F34+F37</f>
        <v>0</v>
      </c>
      <c r="G33" s="75">
        <f t="shared" si="12"/>
        <v>0</v>
      </c>
      <c r="H33" s="74" t="e">
        <f t="shared" si="1"/>
        <v>#DIV/0!</v>
      </c>
    </row>
    <row r="34" spans="2:8" ht="23.25" customHeight="1" x14ac:dyDescent="0.3">
      <c r="B34" s="171">
        <v>3</v>
      </c>
      <c r="C34" s="172"/>
      <c r="D34" s="173"/>
      <c r="E34" s="56" t="s">
        <v>4</v>
      </c>
      <c r="F34" s="75">
        <f t="shared" ref="F34:G34" si="13">SUM(F35,F36)</f>
        <v>0</v>
      </c>
      <c r="G34" s="75">
        <f t="shared" si="13"/>
        <v>0</v>
      </c>
      <c r="H34" s="74" t="e">
        <f t="shared" si="1"/>
        <v>#DIV/0!</v>
      </c>
    </row>
    <row r="35" spans="2:8" ht="21.75" customHeight="1" x14ac:dyDescent="0.3">
      <c r="B35" s="164">
        <v>31</v>
      </c>
      <c r="C35" s="165"/>
      <c r="D35" s="166"/>
      <c r="E35" s="56" t="s">
        <v>5</v>
      </c>
      <c r="F35" s="75"/>
      <c r="G35" s="75"/>
      <c r="H35" s="74" t="e">
        <f t="shared" si="1"/>
        <v>#DIV/0!</v>
      </c>
    </row>
    <row r="36" spans="2:8" ht="24.75" customHeight="1" x14ac:dyDescent="0.3">
      <c r="B36" s="164">
        <v>32</v>
      </c>
      <c r="C36" s="165"/>
      <c r="D36" s="166"/>
      <c r="E36" s="56" t="s">
        <v>12</v>
      </c>
      <c r="F36" s="75"/>
      <c r="G36" s="75"/>
      <c r="H36" s="74" t="e">
        <f t="shared" si="1"/>
        <v>#DIV/0!</v>
      </c>
    </row>
    <row r="37" spans="2:8" ht="24.75" customHeight="1" x14ac:dyDescent="0.3">
      <c r="B37" s="55">
        <v>4</v>
      </c>
      <c r="C37" s="69"/>
      <c r="D37" s="70"/>
      <c r="E37" s="56" t="s">
        <v>6</v>
      </c>
      <c r="F37" s="75">
        <f>SUM(F38)</f>
        <v>0</v>
      </c>
      <c r="G37" s="75">
        <f>SUM(G38)</f>
        <v>0</v>
      </c>
      <c r="H37" s="74" t="e">
        <f t="shared" si="1"/>
        <v>#DIV/0!</v>
      </c>
    </row>
    <row r="38" spans="2:8" ht="22.5" customHeight="1" x14ac:dyDescent="0.3">
      <c r="B38" s="164">
        <v>42</v>
      </c>
      <c r="C38" s="165"/>
      <c r="D38" s="166"/>
      <c r="E38" s="56" t="s">
        <v>132</v>
      </c>
      <c r="F38" s="75"/>
      <c r="G38" s="75"/>
      <c r="H38" s="74" t="e">
        <f t="shared" si="1"/>
        <v>#DIV/0!</v>
      </c>
    </row>
    <row r="39" spans="2:8" ht="22.5" customHeight="1" x14ac:dyDescent="0.3">
      <c r="B39" s="174" t="s">
        <v>185</v>
      </c>
      <c r="C39" s="175"/>
      <c r="D39" s="176"/>
      <c r="E39" s="71" t="s">
        <v>173</v>
      </c>
      <c r="F39" s="77">
        <f t="shared" ref="F39:G40" si="14">F40</f>
        <v>13086094</v>
      </c>
      <c r="G39" s="77">
        <f t="shared" si="14"/>
        <v>13240258.419999998</v>
      </c>
      <c r="H39" s="74">
        <f t="shared" si="1"/>
        <v>101.17807819506722</v>
      </c>
    </row>
    <row r="40" spans="2:8" ht="18.75" customHeight="1" x14ac:dyDescent="0.3">
      <c r="B40" s="161" t="s">
        <v>162</v>
      </c>
      <c r="C40" s="162"/>
      <c r="D40" s="163"/>
      <c r="E40" s="68" t="s">
        <v>174</v>
      </c>
      <c r="F40" s="75">
        <f t="shared" si="14"/>
        <v>13086094</v>
      </c>
      <c r="G40" s="75">
        <f t="shared" si="14"/>
        <v>13240258.419999998</v>
      </c>
      <c r="H40" s="74">
        <f t="shared" si="1"/>
        <v>101.17807819506722</v>
      </c>
    </row>
    <row r="41" spans="2:8" ht="21" customHeight="1" x14ac:dyDescent="0.3">
      <c r="B41" s="171">
        <v>3</v>
      </c>
      <c r="C41" s="172"/>
      <c r="D41" s="173"/>
      <c r="E41" s="56" t="s">
        <v>4</v>
      </c>
      <c r="F41" s="75">
        <f>SUM(F42:F45)</f>
        <v>13086094</v>
      </c>
      <c r="G41" s="75">
        <f>SUM(G42:G45)</f>
        <v>13240258.419999998</v>
      </c>
      <c r="H41" s="74">
        <f t="shared" si="1"/>
        <v>101.17807819506722</v>
      </c>
    </row>
    <row r="42" spans="2:8" ht="20.25" customHeight="1" x14ac:dyDescent="0.3">
      <c r="B42" s="164">
        <v>31</v>
      </c>
      <c r="C42" s="165"/>
      <c r="D42" s="166"/>
      <c r="E42" s="56" t="s">
        <v>5</v>
      </c>
      <c r="F42" s="75">
        <v>11302393</v>
      </c>
      <c r="G42" s="75">
        <v>11334547.029999999</v>
      </c>
      <c r="H42" s="74">
        <f t="shared" si="1"/>
        <v>100.28448869190798</v>
      </c>
    </row>
    <row r="43" spans="2:8" ht="25.5" customHeight="1" x14ac:dyDescent="0.3">
      <c r="B43" s="164">
        <v>32</v>
      </c>
      <c r="C43" s="165"/>
      <c r="D43" s="166"/>
      <c r="E43" s="56" t="s">
        <v>12</v>
      </c>
      <c r="F43" s="75">
        <v>1770701</v>
      </c>
      <c r="G43" s="75">
        <v>1896109.95</v>
      </c>
      <c r="H43" s="74">
        <f t="shared" si="1"/>
        <v>107.08244644352716</v>
      </c>
    </row>
    <row r="44" spans="2:8" ht="25.5" customHeight="1" x14ac:dyDescent="0.3">
      <c r="B44" s="79">
        <v>34</v>
      </c>
      <c r="C44" s="80"/>
      <c r="D44" s="81"/>
      <c r="E44" s="85" t="s">
        <v>127</v>
      </c>
      <c r="F44" s="75">
        <v>13000</v>
      </c>
      <c r="G44" s="75">
        <v>9601.44</v>
      </c>
      <c r="H44" s="74">
        <f>SUM(G44/F44*100)</f>
        <v>73.857230769230782</v>
      </c>
    </row>
    <row r="45" spans="2:8" ht="25.5" customHeight="1" x14ac:dyDescent="0.3">
      <c r="B45" s="79">
        <v>92</v>
      </c>
      <c r="C45" s="80"/>
      <c r="D45" s="81"/>
      <c r="E45" s="85" t="s">
        <v>201</v>
      </c>
      <c r="F45" s="75"/>
      <c r="G45" s="75"/>
      <c r="H45" s="74"/>
    </row>
    <row r="46" spans="2:8" ht="21" customHeight="1" x14ac:dyDescent="0.3">
      <c r="B46" s="174" t="s">
        <v>186</v>
      </c>
      <c r="C46" s="175"/>
      <c r="D46" s="176"/>
      <c r="E46" s="71" t="s">
        <v>239</v>
      </c>
      <c r="F46" s="77">
        <f>SUM(F47+F56+F59)</f>
        <v>286000</v>
      </c>
      <c r="G46" s="77">
        <f>SUM(G47+G56+G59)</f>
        <v>527934.80000000005</v>
      </c>
      <c r="H46" s="74">
        <f t="shared" si="1"/>
        <v>184.59258741258745</v>
      </c>
    </row>
    <row r="47" spans="2:8" ht="25.5" customHeight="1" x14ac:dyDescent="0.3">
      <c r="B47" s="161" t="s">
        <v>163</v>
      </c>
      <c r="C47" s="162"/>
      <c r="D47" s="163"/>
      <c r="E47" s="68" t="s">
        <v>175</v>
      </c>
      <c r="F47" s="75">
        <f t="shared" ref="F47:G47" si="15">F48+F52</f>
        <v>197000</v>
      </c>
      <c r="G47" s="75">
        <f t="shared" si="15"/>
        <v>442934.80000000005</v>
      </c>
      <c r="H47" s="74">
        <f t="shared" si="1"/>
        <v>224.84000000000003</v>
      </c>
    </row>
    <row r="48" spans="2:8" ht="21" customHeight="1" x14ac:dyDescent="0.3">
      <c r="B48" s="171">
        <v>3</v>
      </c>
      <c r="C48" s="172"/>
      <c r="D48" s="173"/>
      <c r="E48" s="56" t="s">
        <v>4</v>
      </c>
      <c r="F48" s="75">
        <v>90647.83</v>
      </c>
      <c r="G48" s="75">
        <f t="shared" ref="G48" si="16">SUM(G49,G50,G51)</f>
        <v>333569.78000000003</v>
      </c>
      <c r="H48" s="74">
        <f t="shared" si="1"/>
        <v>367.98429703171058</v>
      </c>
    </row>
    <row r="49" spans="2:8" ht="20.25" customHeight="1" x14ac:dyDescent="0.3">
      <c r="B49" s="164">
        <v>31</v>
      </c>
      <c r="C49" s="165"/>
      <c r="D49" s="166"/>
      <c r="E49" s="56" t="s">
        <v>5</v>
      </c>
      <c r="F49" s="75">
        <v>0</v>
      </c>
      <c r="G49" s="75">
        <v>176721.98</v>
      </c>
      <c r="H49" s="74" t="e">
        <f t="shared" si="1"/>
        <v>#DIV/0!</v>
      </c>
    </row>
    <row r="50" spans="2:8" ht="21" customHeight="1" x14ac:dyDescent="0.3">
      <c r="B50" s="164">
        <v>32</v>
      </c>
      <c r="C50" s="165"/>
      <c r="D50" s="166"/>
      <c r="E50" s="56" t="s">
        <v>12</v>
      </c>
      <c r="F50" s="75">
        <v>90647.83</v>
      </c>
      <c r="G50" s="75">
        <v>156847.79999999999</v>
      </c>
      <c r="H50" s="74">
        <f t="shared" si="1"/>
        <v>173.02984528145902</v>
      </c>
    </row>
    <row r="51" spans="2:8" ht="21.75" customHeight="1" x14ac:dyDescent="0.3">
      <c r="B51" s="164">
        <v>34</v>
      </c>
      <c r="C51" s="165"/>
      <c r="D51" s="166"/>
      <c r="E51" s="56" t="s">
        <v>127</v>
      </c>
      <c r="F51" s="75"/>
      <c r="G51" s="75"/>
      <c r="H51" s="74" t="e">
        <f t="shared" si="1"/>
        <v>#DIV/0!</v>
      </c>
    </row>
    <row r="52" spans="2:8" ht="25.5" customHeight="1" x14ac:dyDescent="0.3">
      <c r="B52" s="55">
        <v>4</v>
      </c>
      <c r="C52" s="69"/>
      <c r="D52" s="70"/>
      <c r="E52" s="56" t="s">
        <v>6</v>
      </c>
      <c r="F52" s="75">
        <f>SUM(F54,F55)</f>
        <v>106352.17</v>
      </c>
      <c r="G52" s="75">
        <f>SUM(G53:G55)</f>
        <v>109365.02</v>
      </c>
      <c r="H52" s="74">
        <f t="shared" si="1"/>
        <v>102.83289941333591</v>
      </c>
    </row>
    <row r="53" spans="2:8" ht="25.5" customHeight="1" x14ac:dyDescent="0.3">
      <c r="B53" s="116">
        <v>41</v>
      </c>
      <c r="C53" s="119"/>
      <c r="D53" s="120"/>
      <c r="E53" s="117" t="s">
        <v>271</v>
      </c>
      <c r="F53" s="75"/>
      <c r="G53" s="75">
        <v>560.5</v>
      </c>
      <c r="H53" s="74"/>
    </row>
    <row r="54" spans="2:8" ht="26.4" x14ac:dyDescent="0.3">
      <c r="B54" s="164">
        <v>42</v>
      </c>
      <c r="C54" s="165"/>
      <c r="D54" s="166"/>
      <c r="E54" s="56" t="s">
        <v>132</v>
      </c>
      <c r="F54" s="75">
        <v>93516.17</v>
      </c>
      <c r="G54" s="75">
        <v>95981.02</v>
      </c>
      <c r="H54" s="74">
        <f t="shared" si="1"/>
        <v>102.6357473793035</v>
      </c>
    </row>
    <row r="55" spans="2:8" ht="19.5" customHeight="1" x14ac:dyDescent="0.3">
      <c r="B55" s="164">
        <v>45</v>
      </c>
      <c r="C55" s="165"/>
      <c r="D55" s="166"/>
      <c r="E55" s="56" t="s">
        <v>144</v>
      </c>
      <c r="F55" s="75">
        <v>12836</v>
      </c>
      <c r="G55" s="75">
        <v>12823.5</v>
      </c>
      <c r="H55" s="74">
        <f t="shared" si="1"/>
        <v>99.902617637893414</v>
      </c>
    </row>
    <row r="56" spans="2:8" ht="21" customHeight="1" x14ac:dyDescent="0.3">
      <c r="B56" s="161" t="s">
        <v>162</v>
      </c>
      <c r="C56" s="162"/>
      <c r="D56" s="163"/>
      <c r="E56" s="68" t="s">
        <v>174</v>
      </c>
      <c r="F56" s="75">
        <f t="shared" ref="F56:G56" si="17">F57</f>
        <v>0</v>
      </c>
      <c r="G56" s="75">
        <f t="shared" si="17"/>
        <v>0</v>
      </c>
      <c r="H56" s="74" t="e">
        <f t="shared" si="1"/>
        <v>#DIV/0!</v>
      </c>
    </row>
    <row r="57" spans="2:8" ht="21.75" customHeight="1" x14ac:dyDescent="0.3">
      <c r="B57" s="171">
        <v>3</v>
      </c>
      <c r="C57" s="172"/>
      <c r="D57" s="173"/>
      <c r="E57" s="56" t="s">
        <v>4</v>
      </c>
      <c r="F57" s="75">
        <f t="shared" ref="F57:G57" si="18">SUM(F58)</f>
        <v>0</v>
      </c>
      <c r="G57" s="75">
        <f t="shared" si="18"/>
        <v>0</v>
      </c>
      <c r="H57" s="74" t="e">
        <f t="shared" si="1"/>
        <v>#DIV/0!</v>
      </c>
    </row>
    <row r="58" spans="2:8" ht="21" customHeight="1" x14ac:dyDescent="0.3">
      <c r="B58" s="164">
        <v>31</v>
      </c>
      <c r="C58" s="165"/>
      <c r="D58" s="166"/>
      <c r="E58" s="56" t="s">
        <v>5</v>
      </c>
      <c r="F58" s="75"/>
      <c r="G58" s="75"/>
      <c r="H58" s="74" t="e">
        <f t="shared" si="1"/>
        <v>#DIV/0!</v>
      </c>
    </row>
    <row r="59" spans="2:8" ht="21" customHeight="1" x14ac:dyDescent="0.3">
      <c r="B59" s="161" t="s">
        <v>165</v>
      </c>
      <c r="C59" s="162"/>
      <c r="D59" s="163"/>
      <c r="E59" s="68" t="s">
        <v>177</v>
      </c>
      <c r="F59" s="75">
        <f>SUM(F60+F63)</f>
        <v>89000</v>
      </c>
      <c r="G59" s="75">
        <f>SUM(G60+G63)</f>
        <v>85000</v>
      </c>
      <c r="H59" s="74">
        <f t="shared" si="1"/>
        <v>95.50561797752809</v>
      </c>
    </row>
    <row r="60" spans="2:8" ht="21" customHeight="1" x14ac:dyDescent="0.3">
      <c r="B60" s="171">
        <v>3</v>
      </c>
      <c r="C60" s="172"/>
      <c r="D60" s="173"/>
      <c r="E60" s="56" t="s">
        <v>4</v>
      </c>
      <c r="F60" s="75">
        <f>SUM(F61:F62)</f>
        <v>4000</v>
      </c>
      <c r="G60" s="75">
        <f>SUM(G61:G62)</f>
        <v>0</v>
      </c>
      <c r="H60" s="74">
        <f t="shared" si="1"/>
        <v>0</v>
      </c>
    </row>
    <row r="61" spans="2:8" ht="21" customHeight="1" x14ac:dyDescent="0.3">
      <c r="B61" s="83">
        <v>31</v>
      </c>
      <c r="C61" s="84"/>
      <c r="D61" s="85"/>
      <c r="E61" s="85" t="s">
        <v>5</v>
      </c>
      <c r="F61" s="75">
        <v>0</v>
      </c>
      <c r="G61" s="75"/>
      <c r="H61" s="74"/>
    </row>
    <row r="62" spans="2:8" ht="25.5" customHeight="1" x14ac:dyDescent="0.3">
      <c r="B62" s="164">
        <v>32</v>
      </c>
      <c r="C62" s="165"/>
      <c r="D62" s="166"/>
      <c r="E62" s="56" t="s">
        <v>12</v>
      </c>
      <c r="F62" s="75">
        <v>4000</v>
      </c>
      <c r="G62" s="75"/>
      <c r="H62" s="74">
        <f t="shared" si="1"/>
        <v>0</v>
      </c>
    </row>
    <row r="63" spans="2:8" ht="25.5" customHeight="1" x14ac:dyDescent="0.3">
      <c r="B63" s="79">
        <v>4</v>
      </c>
      <c r="C63" s="80"/>
      <c r="D63" s="81"/>
      <c r="E63" s="85" t="s">
        <v>6</v>
      </c>
      <c r="F63" s="75">
        <f>SUM(F64)</f>
        <v>85000</v>
      </c>
      <c r="G63" s="75">
        <f>SUM(G64)</f>
        <v>85000</v>
      </c>
      <c r="H63" s="74"/>
    </row>
    <row r="64" spans="2:8" ht="25.5" customHeight="1" x14ac:dyDescent="0.3">
      <c r="B64" s="79">
        <v>42</v>
      </c>
      <c r="C64" s="80"/>
      <c r="D64" s="81"/>
      <c r="E64" s="85" t="s">
        <v>132</v>
      </c>
      <c r="F64" s="75">
        <v>85000</v>
      </c>
      <c r="G64" s="75">
        <v>85000</v>
      </c>
      <c r="H64" s="74"/>
    </row>
    <row r="65" spans="2:8" ht="21.75" customHeight="1" x14ac:dyDescent="0.3">
      <c r="B65" s="174" t="s">
        <v>187</v>
      </c>
      <c r="C65" s="175"/>
      <c r="D65" s="176"/>
      <c r="E65" s="71" t="s">
        <v>178</v>
      </c>
      <c r="F65" s="77">
        <f>SUM(F66+F72)</f>
        <v>532099.93999999994</v>
      </c>
      <c r="G65" s="77">
        <f>SUM(G66+G72)</f>
        <v>249521.86</v>
      </c>
      <c r="H65" s="74">
        <f t="shared" si="1"/>
        <v>46.893795928637019</v>
      </c>
    </row>
    <row r="66" spans="2:8" ht="21.75" customHeight="1" x14ac:dyDescent="0.3">
      <c r="B66" s="161" t="s">
        <v>164</v>
      </c>
      <c r="C66" s="162"/>
      <c r="D66" s="163"/>
      <c r="E66" s="68" t="s">
        <v>176</v>
      </c>
      <c r="F66" s="75">
        <f t="shared" ref="F66" si="19">F67+F70</f>
        <v>340136</v>
      </c>
      <c r="G66" s="75">
        <f>SUM(G67+G70)</f>
        <v>91771.56</v>
      </c>
      <c r="H66" s="74">
        <f t="shared" si="1"/>
        <v>26.980842956934875</v>
      </c>
    </row>
    <row r="67" spans="2:8" ht="22.5" customHeight="1" x14ac:dyDescent="0.3">
      <c r="B67" s="171">
        <v>3</v>
      </c>
      <c r="C67" s="172"/>
      <c r="D67" s="173"/>
      <c r="E67" s="56" t="s">
        <v>4</v>
      </c>
      <c r="F67" s="75">
        <f t="shared" ref="F67:G67" si="20">SUM(F68,F69)</f>
        <v>308900</v>
      </c>
      <c r="G67" s="75">
        <f t="shared" si="20"/>
        <v>60535.56</v>
      </c>
      <c r="H67" s="74">
        <f t="shared" si="1"/>
        <v>19.597138232437679</v>
      </c>
    </row>
    <row r="68" spans="2:8" ht="21" customHeight="1" x14ac:dyDescent="0.3">
      <c r="B68" s="164">
        <v>31</v>
      </c>
      <c r="C68" s="165"/>
      <c r="D68" s="166"/>
      <c r="E68" s="56" t="s">
        <v>5</v>
      </c>
      <c r="F68" s="75">
        <v>208000</v>
      </c>
      <c r="G68" s="75">
        <v>0</v>
      </c>
      <c r="H68" s="74">
        <f t="shared" ref="H68:H96" si="21">G68/F68*100</f>
        <v>0</v>
      </c>
    </row>
    <row r="69" spans="2:8" ht="20.25" customHeight="1" x14ac:dyDescent="0.3">
      <c r="B69" s="164">
        <v>32</v>
      </c>
      <c r="C69" s="165"/>
      <c r="D69" s="166"/>
      <c r="E69" s="56" t="s">
        <v>12</v>
      </c>
      <c r="F69" s="75">
        <v>100900</v>
      </c>
      <c r="G69" s="75">
        <v>60535.56</v>
      </c>
      <c r="H69" s="74">
        <f t="shared" si="21"/>
        <v>59.995599603567882</v>
      </c>
    </row>
    <row r="70" spans="2:8" ht="21" customHeight="1" x14ac:dyDescent="0.3">
      <c r="B70" s="55">
        <v>4</v>
      </c>
      <c r="C70" s="69"/>
      <c r="D70" s="70"/>
      <c r="E70" s="56" t="s">
        <v>6</v>
      </c>
      <c r="F70" s="75">
        <f>SUM(F71)</f>
        <v>31236</v>
      </c>
      <c r="G70" s="75">
        <f>SUM(G71)</f>
        <v>31236</v>
      </c>
      <c r="H70" s="74">
        <f t="shared" si="21"/>
        <v>100</v>
      </c>
    </row>
    <row r="71" spans="2:8" ht="21" customHeight="1" x14ac:dyDescent="0.3">
      <c r="B71" s="116">
        <v>42</v>
      </c>
      <c r="C71" s="119"/>
      <c r="D71" s="120"/>
      <c r="E71" s="117" t="s">
        <v>132</v>
      </c>
      <c r="F71" s="75">
        <v>31236</v>
      </c>
      <c r="G71" s="75">
        <v>31236</v>
      </c>
      <c r="H71" s="74"/>
    </row>
    <row r="72" spans="2:8" ht="21" customHeight="1" x14ac:dyDescent="0.3">
      <c r="B72" s="128" t="s">
        <v>268</v>
      </c>
      <c r="C72" s="119"/>
      <c r="D72" s="120"/>
      <c r="E72" s="117" t="s">
        <v>269</v>
      </c>
      <c r="F72" s="75">
        <f>SUM(F73:F74)</f>
        <v>191963.94</v>
      </c>
      <c r="G72" s="75">
        <f>SUM(G73:G74)</f>
        <v>157750.29999999999</v>
      </c>
      <c r="H72" s="74">
        <f>SUM(G72/F72*100)</f>
        <v>82.177048460247278</v>
      </c>
    </row>
    <row r="73" spans="2:8" ht="21" customHeight="1" x14ac:dyDescent="0.3">
      <c r="B73" s="128">
        <v>31</v>
      </c>
      <c r="C73" s="119"/>
      <c r="D73" s="120"/>
      <c r="E73" s="117" t="s">
        <v>5</v>
      </c>
      <c r="F73" s="75">
        <v>138606.96</v>
      </c>
      <c r="G73" s="75">
        <v>132707.57999999999</v>
      </c>
      <c r="H73" s="129">
        <f>SUM(G73/F73*100)</f>
        <v>95.743806804506775</v>
      </c>
    </row>
    <row r="74" spans="2:8" ht="21" customHeight="1" x14ac:dyDescent="0.3">
      <c r="B74" s="128">
        <v>32</v>
      </c>
      <c r="C74" s="119"/>
      <c r="D74" s="120"/>
      <c r="E74" s="117" t="s">
        <v>12</v>
      </c>
      <c r="F74" s="75">
        <v>53356.98</v>
      </c>
      <c r="G74" s="75">
        <v>25042.720000000001</v>
      </c>
      <c r="H74" s="129">
        <f>SUM(G74/F74*100)</f>
        <v>46.934290508945594</v>
      </c>
    </row>
    <row r="75" spans="2:8" ht="21" customHeight="1" x14ac:dyDescent="0.3">
      <c r="B75" s="90" t="s">
        <v>192</v>
      </c>
      <c r="C75" s="91"/>
      <c r="D75" s="92"/>
      <c r="E75" s="82" t="s">
        <v>193</v>
      </c>
      <c r="F75" s="77">
        <f>SUM(F76)</f>
        <v>77000</v>
      </c>
      <c r="G75" s="77">
        <f>SUM(G76)</f>
        <v>71007.5</v>
      </c>
      <c r="H75" s="74">
        <f>SUM(G75/F75*100)</f>
        <v>92.217532467532465</v>
      </c>
    </row>
    <row r="76" spans="2:8" ht="21" customHeight="1" x14ac:dyDescent="0.3">
      <c r="B76" s="161" t="s">
        <v>161</v>
      </c>
      <c r="C76" s="162"/>
      <c r="D76" s="163"/>
      <c r="E76" s="56" t="s">
        <v>194</v>
      </c>
      <c r="F76" s="75">
        <f t="shared" ref="F76:G76" si="22">F77</f>
        <v>77000</v>
      </c>
      <c r="G76" s="75">
        <f t="shared" si="22"/>
        <v>71007.5</v>
      </c>
      <c r="H76" s="74">
        <f t="shared" si="21"/>
        <v>92.217532467532465</v>
      </c>
    </row>
    <row r="77" spans="2:8" ht="21" customHeight="1" x14ac:dyDescent="0.3">
      <c r="B77" s="171">
        <v>3</v>
      </c>
      <c r="C77" s="172"/>
      <c r="D77" s="173"/>
      <c r="E77" s="56" t="s">
        <v>4</v>
      </c>
      <c r="F77" s="75">
        <f>SUM(F78,F79,F80)</f>
        <v>77000</v>
      </c>
      <c r="G77" s="75">
        <f>SUM(G78,G79,G80)</f>
        <v>71007.5</v>
      </c>
      <c r="H77" s="74">
        <f t="shared" si="21"/>
        <v>92.217532467532465</v>
      </c>
    </row>
    <row r="78" spans="2:8" ht="21" customHeight="1" x14ac:dyDescent="0.3">
      <c r="B78" s="164">
        <v>31</v>
      </c>
      <c r="C78" s="165"/>
      <c r="D78" s="166"/>
      <c r="E78" s="56" t="s">
        <v>5</v>
      </c>
      <c r="F78" s="75"/>
      <c r="G78" s="75"/>
      <c r="H78" s="74" t="e">
        <f t="shared" si="21"/>
        <v>#DIV/0!</v>
      </c>
    </row>
    <row r="79" spans="2:8" ht="21" customHeight="1" x14ac:dyDescent="0.3">
      <c r="B79" s="164">
        <v>32</v>
      </c>
      <c r="C79" s="165"/>
      <c r="D79" s="166"/>
      <c r="E79" s="56" t="s">
        <v>12</v>
      </c>
      <c r="F79" s="75">
        <v>77000</v>
      </c>
      <c r="G79" s="75">
        <v>71007.5</v>
      </c>
      <c r="H79" s="74">
        <f t="shared" si="21"/>
        <v>92.217532467532465</v>
      </c>
    </row>
    <row r="80" spans="2:8" ht="21" customHeight="1" x14ac:dyDescent="0.3">
      <c r="B80" s="72">
        <v>42</v>
      </c>
      <c r="C80" s="69"/>
      <c r="D80" s="70"/>
      <c r="E80" s="56" t="s">
        <v>135</v>
      </c>
      <c r="F80" s="75"/>
      <c r="G80" s="75"/>
      <c r="H80" s="74" t="e">
        <f t="shared" si="21"/>
        <v>#DIV/0!</v>
      </c>
    </row>
    <row r="81" spans="2:8" ht="21.75" customHeight="1" x14ac:dyDescent="0.3">
      <c r="B81" s="174" t="s">
        <v>195</v>
      </c>
      <c r="C81" s="175"/>
      <c r="D81" s="176"/>
      <c r="E81" s="71" t="s">
        <v>196</v>
      </c>
      <c r="F81" s="77">
        <f>SUM(F82)</f>
        <v>400750</v>
      </c>
      <c r="G81" s="77">
        <f>SUM(G82)</f>
        <v>400739.52</v>
      </c>
      <c r="H81" s="74">
        <f t="shared" si="21"/>
        <v>99.997384903306312</v>
      </c>
    </row>
    <row r="82" spans="2:8" ht="21" customHeight="1" x14ac:dyDescent="0.3">
      <c r="B82" s="161" t="s">
        <v>161</v>
      </c>
      <c r="C82" s="162"/>
      <c r="D82" s="163"/>
      <c r="E82" s="68" t="s">
        <v>194</v>
      </c>
      <c r="F82" s="75">
        <f>SUM(F83+F86)</f>
        <v>400750</v>
      </c>
      <c r="G82" s="75">
        <f>SUM(G83+G86)</f>
        <v>400739.52</v>
      </c>
      <c r="H82" s="74">
        <f t="shared" si="21"/>
        <v>99.997384903306312</v>
      </c>
    </row>
    <row r="83" spans="2:8" ht="21" customHeight="1" x14ac:dyDescent="0.3">
      <c r="B83" s="171">
        <v>3</v>
      </c>
      <c r="C83" s="172"/>
      <c r="D83" s="173"/>
      <c r="E83" s="56" t="s">
        <v>4</v>
      </c>
      <c r="F83" s="75">
        <f>SUM(F84:F85)</f>
        <v>207000</v>
      </c>
      <c r="G83" s="75">
        <f>SUM(G84:G85)</f>
        <v>206999.1</v>
      </c>
      <c r="H83" s="74">
        <f t="shared" si="21"/>
        <v>99.999565217391307</v>
      </c>
    </row>
    <row r="84" spans="2:8" ht="21" customHeight="1" x14ac:dyDescent="0.3">
      <c r="B84" s="83">
        <v>31</v>
      </c>
      <c r="C84" s="84"/>
      <c r="D84" s="85"/>
      <c r="E84" s="85" t="s">
        <v>197</v>
      </c>
      <c r="F84" s="75">
        <v>31287</v>
      </c>
      <c r="G84" s="75">
        <v>31286.1</v>
      </c>
      <c r="H84" s="74"/>
    </row>
    <row r="85" spans="2:8" ht="21" customHeight="1" x14ac:dyDescent="0.3">
      <c r="B85" s="164">
        <v>32</v>
      </c>
      <c r="C85" s="165"/>
      <c r="D85" s="166"/>
      <c r="E85" s="56" t="s">
        <v>12</v>
      </c>
      <c r="F85" s="75">
        <v>175713</v>
      </c>
      <c r="G85" s="75">
        <v>175713</v>
      </c>
      <c r="H85" s="74">
        <f t="shared" si="21"/>
        <v>100</v>
      </c>
    </row>
    <row r="86" spans="2:8" ht="21" customHeight="1" x14ac:dyDescent="0.3">
      <c r="B86" s="97">
        <v>4</v>
      </c>
      <c r="C86" s="98"/>
      <c r="D86" s="99"/>
      <c r="E86" s="101" t="s">
        <v>6</v>
      </c>
      <c r="F86" s="75">
        <f>SUM(F87:F88)</f>
        <v>193750</v>
      </c>
      <c r="G86" s="75">
        <f>SUM(G87:G88)</f>
        <v>193740.42</v>
      </c>
      <c r="H86" s="74"/>
    </row>
    <row r="87" spans="2:8" ht="21" customHeight="1" x14ac:dyDescent="0.3">
      <c r="B87" s="79">
        <v>42</v>
      </c>
      <c r="C87" s="80"/>
      <c r="D87" s="81"/>
      <c r="E87" s="101" t="s">
        <v>132</v>
      </c>
      <c r="F87" s="75">
        <v>173461</v>
      </c>
      <c r="G87" s="75">
        <v>173451.42</v>
      </c>
      <c r="H87" s="74"/>
    </row>
    <row r="88" spans="2:8" ht="21" customHeight="1" x14ac:dyDescent="0.3">
      <c r="B88" s="118">
        <v>45</v>
      </c>
      <c r="C88" s="119"/>
      <c r="D88" s="120"/>
      <c r="E88" s="117" t="s">
        <v>144</v>
      </c>
      <c r="F88" s="75">
        <v>20289</v>
      </c>
      <c r="G88" s="75">
        <v>20289</v>
      </c>
      <c r="H88" s="74"/>
    </row>
    <row r="89" spans="2:8" ht="21" customHeight="1" x14ac:dyDescent="0.3">
      <c r="B89" s="174" t="s">
        <v>198</v>
      </c>
      <c r="C89" s="175"/>
      <c r="D89" s="176"/>
      <c r="E89" s="71" t="s">
        <v>179</v>
      </c>
      <c r="F89" s="77">
        <f t="shared" ref="F89:G90" si="23">F90</f>
        <v>45000</v>
      </c>
      <c r="G89" s="77">
        <f t="shared" si="23"/>
        <v>45000</v>
      </c>
      <c r="H89" s="74">
        <f t="shared" si="21"/>
        <v>100</v>
      </c>
    </row>
    <row r="90" spans="2:8" ht="21" customHeight="1" x14ac:dyDescent="0.3">
      <c r="B90" s="161" t="s">
        <v>161</v>
      </c>
      <c r="C90" s="162"/>
      <c r="D90" s="163"/>
      <c r="E90" s="68" t="s">
        <v>172</v>
      </c>
      <c r="F90" s="75">
        <f t="shared" si="23"/>
        <v>45000</v>
      </c>
      <c r="G90" s="75">
        <f t="shared" si="23"/>
        <v>45000</v>
      </c>
      <c r="H90" s="74">
        <f t="shared" si="21"/>
        <v>100</v>
      </c>
    </row>
    <row r="91" spans="2:8" ht="21" customHeight="1" x14ac:dyDescent="0.3">
      <c r="B91" s="171">
        <v>3</v>
      </c>
      <c r="C91" s="172"/>
      <c r="D91" s="173"/>
      <c r="E91" s="56" t="s">
        <v>4</v>
      </c>
      <c r="F91" s="75">
        <f t="shared" ref="F91:G91" si="24">SUM(F92)</f>
        <v>45000</v>
      </c>
      <c r="G91" s="75">
        <f t="shared" si="24"/>
        <v>45000</v>
      </c>
      <c r="H91" s="74">
        <f t="shared" si="21"/>
        <v>100</v>
      </c>
    </row>
    <row r="92" spans="2:8" ht="21" customHeight="1" x14ac:dyDescent="0.3">
      <c r="B92" s="164">
        <v>32</v>
      </c>
      <c r="C92" s="165"/>
      <c r="D92" s="166"/>
      <c r="E92" s="56" t="s">
        <v>109</v>
      </c>
      <c r="F92" s="75">
        <v>45000</v>
      </c>
      <c r="G92" s="75">
        <v>45000</v>
      </c>
      <c r="H92" s="74">
        <f t="shared" si="21"/>
        <v>100</v>
      </c>
    </row>
    <row r="93" spans="2:8" ht="21.75" customHeight="1" x14ac:dyDescent="0.3">
      <c r="B93" s="174" t="s">
        <v>206</v>
      </c>
      <c r="C93" s="175"/>
      <c r="D93" s="176"/>
      <c r="E93" s="71" t="s">
        <v>199</v>
      </c>
      <c r="F93" s="77">
        <f t="shared" ref="F93:G94" si="25">F94</f>
        <v>100000</v>
      </c>
      <c r="G93" s="77">
        <f t="shared" si="25"/>
        <v>100000</v>
      </c>
      <c r="H93" s="74">
        <f t="shared" si="21"/>
        <v>100</v>
      </c>
    </row>
    <row r="94" spans="2:8" ht="21.75" customHeight="1" x14ac:dyDescent="0.3">
      <c r="B94" s="161" t="s">
        <v>161</v>
      </c>
      <c r="C94" s="162"/>
      <c r="D94" s="163"/>
      <c r="E94" s="68" t="s">
        <v>172</v>
      </c>
      <c r="F94" s="75">
        <f t="shared" si="25"/>
        <v>100000</v>
      </c>
      <c r="G94" s="75">
        <f>SUM(G95)</f>
        <v>100000</v>
      </c>
      <c r="H94" s="74">
        <f t="shared" si="21"/>
        <v>100</v>
      </c>
    </row>
    <row r="95" spans="2:8" ht="21" customHeight="1" x14ac:dyDescent="0.3">
      <c r="B95" s="171">
        <v>3</v>
      </c>
      <c r="C95" s="172"/>
      <c r="D95" s="173"/>
      <c r="E95" s="56" t="s">
        <v>4</v>
      </c>
      <c r="F95" s="75">
        <f t="shared" ref="F95:G95" si="26">SUM(F96)</f>
        <v>100000</v>
      </c>
      <c r="G95" s="75">
        <f t="shared" si="26"/>
        <v>100000</v>
      </c>
      <c r="H95" s="74">
        <f t="shared" si="21"/>
        <v>100</v>
      </c>
    </row>
    <row r="96" spans="2:8" ht="20.25" customHeight="1" x14ac:dyDescent="0.3">
      <c r="B96" s="164">
        <v>31</v>
      </c>
      <c r="C96" s="165"/>
      <c r="D96" s="166"/>
      <c r="E96" s="56" t="s">
        <v>5</v>
      </c>
      <c r="F96" s="75">
        <v>100000</v>
      </c>
      <c r="G96" s="75">
        <v>100000</v>
      </c>
      <c r="H96" s="74">
        <f t="shared" si="21"/>
        <v>100</v>
      </c>
    </row>
    <row r="99" spans="6:8" x14ac:dyDescent="0.3">
      <c r="F99" s="76">
        <f>F9+F25</f>
        <v>15242443.939999999</v>
      </c>
      <c r="G99" s="76">
        <f>G9+G25</f>
        <v>15349962.099999998</v>
      </c>
      <c r="H99" s="76"/>
    </row>
  </sheetData>
  <mergeCells count="67">
    <mergeCell ref="B65:D65"/>
    <mergeCell ref="B66:D66"/>
    <mergeCell ref="B67:D67"/>
    <mergeCell ref="B68:D68"/>
    <mergeCell ref="B69:D69"/>
    <mergeCell ref="B76:D76"/>
    <mergeCell ref="B77:D77"/>
    <mergeCell ref="B94:D94"/>
    <mergeCell ref="B95:D95"/>
    <mergeCell ref="B96:D96"/>
    <mergeCell ref="B78:D78"/>
    <mergeCell ref="B79:D79"/>
    <mergeCell ref="B89:D89"/>
    <mergeCell ref="B90:D90"/>
    <mergeCell ref="B91:D91"/>
    <mergeCell ref="B81:D81"/>
    <mergeCell ref="B82:D82"/>
    <mergeCell ref="B83:D83"/>
    <mergeCell ref="B85:D85"/>
    <mergeCell ref="B92:D92"/>
    <mergeCell ref="B93:D93"/>
    <mergeCell ref="B60:D60"/>
    <mergeCell ref="B62:D62"/>
    <mergeCell ref="B56:D56"/>
    <mergeCell ref="B57:D57"/>
    <mergeCell ref="B58:D58"/>
    <mergeCell ref="B59:D59"/>
    <mergeCell ref="B49:D49"/>
    <mergeCell ref="B50:D50"/>
    <mergeCell ref="B51:D51"/>
    <mergeCell ref="B54:D54"/>
    <mergeCell ref="B55:D55"/>
    <mergeCell ref="B42:D42"/>
    <mergeCell ref="B43:D43"/>
    <mergeCell ref="B46:D46"/>
    <mergeCell ref="B47:D47"/>
    <mergeCell ref="B48:D48"/>
    <mergeCell ref="B40:D40"/>
    <mergeCell ref="B41:D41"/>
    <mergeCell ref="B33:D33"/>
    <mergeCell ref="B34:D34"/>
    <mergeCell ref="B35:D35"/>
    <mergeCell ref="B36:D36"/>
    <mergeCell ref="B38:D38"/>
    <mergeCell ref="B26:D26"/>
    <mergeCell ref="B27:D27"/>
    <mergeCell ref="B28:D28"/>
    <mergeCell ref="B29:D29"/>
    <mergeCell ref="B39:D39"/>
    <mergeCell ref="B19:D19"/>
    <mergeCell ref="B20:D20"/>
    <mergeCell ref="B22:D22"/>
    <mergeCell ref="B24:D24"/>
    <mergeCell ref="B25:D25"/>
    <mergeCell ref="B18:D18"/>
    <mergeCell ref="B15:D15"/>
    <mergeCell ref="B9:D9"/>
    <mergeCell ref="B10:D10"/>
    <mergeCell ref="B12:D12"/>
    <mergeCell ref="B14:D14"/>
    <mergeCell ref="B2:H2"/>
    <mergeCell ref="B11:D11"/>
    <mergeCell ref="B13:D13"/>
    <mergeCell ref="B4:H4"/>
    <mergeCell ref="B6:E6"/>
    <mergeCell ref="B7:E7"/>
    <mergeCell ref="B8:D8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Sheet1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2026-02-23T10:35:07Z</cp:lastPrinted>
  <dcterms:created xsi:type="dcterms:W3CDTF">2022-08-12T12:51:27Z</dcterms:created>
  <dcterms:modified xsi:type="dcterms:W3CDTF">2026-04-10T10:13:21Z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